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250" windowHeight="12465" firstSheet="9" activeTab="12"/>
  </bookViews>
  <sheets>
    <sheet name="39.a.sz.m.Maradvány - int" sheetId="1" r:id="rId1"/>
    <sheet name="39.b.sz.m.Maradványkim.-Önk" sheetId="2" r:id="rId2"/>
    <sheet name="39.c.sz.m.Kötött maradvány" sheetId="3" r:id="rId3"/>
    <sheet name="39.d.sz.m.Szabad maradvány" sheetId="4" r:id="rId4"/>
    <sheet name=" 40.sz.m. Részesedések " sheetId="5" r:id="rId5"/>
    <sheet name="41.sz.m.Vagyonkimutatás" sheetId="6" r:id="rId6"/>
    <sheet name="42.sz.m.Többéves" sheetId="7" r:id="rId7"/>
    <sheet name="43.sz.m Adósságszolgálat" sheetId="8" r:id="rId8"/>
    <sheet name="44.sz.m.pénzeszköz vált." sheetId="9" r:id="rId9"/>
    <sheet name="45.sz.m. 12 A Mérleg" sheetId="10" r:id="rId10"/>
    <sheet name="46.sz.m 13 A Eredménykimutatás" sheetId="11" r:id="rId11"/>
    <sheet name="1. függ EUSzivárvány" sheetId="12" r:id="rId12"/>
    <sheet name="2.függ.Hunyadi fenntartás" sheetId="13" r:id="rId13"/>
    <sheet name="3. függ.Mese fennt." sheetId="14" r:id="rId14"/>
    <sheet name="4.függ.TÁMOP314 fennt" sheetId="15" r:id="rId15"/>
    <sheet name="5.függ.18 utca fennt" sheetId="16" r:id="rId16"/>
    <sheet name="6.függ.5 utca fennt." sheetId="17" r:id="rId17"/>
    <sheet name="7.függ.Városközpont fennt." sheetId="18" r:id="rId18"/>
  </sheets>
  <externalReferences>
    <externalReference r:id="rId21"/>
    <externalReference r:id="rId22"/>
  </externalReferences>
  <definedNames>
    <definedName name="felev">#REF!</definedName>
    <definedName name="funkcio">#REF!</definedName>
    <definedName name="Igenyles_elszamolas_tip">#REF!</definedName>
    <definedName name="koltseg_k">#REF!</definedName>
    <definedName name="Koltseg_kat">#REF!</definedName>
    <definedName name="_xlnm.Print_Titles" localSheetId="11">'1. függ EUSzivárvány'!$7:$7</definedName>
    <definedName name="_xlnm.Print_Titles" localSheetId="5">'41.sz.m.Vagyonkimutatás'!$1:$2</definedName>
    <definedName name="_xlnm.Print_Titles" localSheetId="9">'45.sz.m. 12 A Mérleg'!$2:$3</definedName>
    <definedName name="_xlnm.Print_Titles" localSheetId="17">'7.függ.Városközpont fennt.'!$9:$12</definedName>
    <definedName name="_xlnm.Print_Area" localSheetId="4">' 40.sz.m. Részesedések '!$A$1:$J$24</definedName>
    <definedName name="_xlnm.Print_Area" localSheetId="1">'39.b.sz.m.Maradványkim.-Önk'!$A$1:$F$34</definedName>
    <definedName name="_xlnm.Print_Area" localSheetId="2">'39.c.sz.m.Kötött maradvány'!$A$1:$C$111</definedName>
    <definedName name="_xlnm.Print_Area" localSheetId="3">'39.d.sz.m.Szabad maradvány'!$A$1:$D$42</definedName>
    <definedName name="_xlnm.Print_Area" localSheetId="14">'4.függ.TÁMOP314 fennt'!$A$1:$E$21</definedName>
    <definedName name="_xlnm.Print_Area" localSheetId="7">'43.sz.m Adósságszolgálat'!$A$1:$X$53</definedName>
    <definedName name="_xlnm.Print_Area" localSheetId="8">'44.sz.m.pénzeszköz vált.'!$A$1:$J$16</definedName>
    <definedName name="_xlnm.Print_Area" localSheetId="15">'5.függ.18 utca fennt'!$A$1:$G$14</definedName>
    <definedName name="_xlnm.Print_Area" localSheetId="16">'6.függ.5 utca fennt.'!$A$1:$G$12</definedName>
    <definedName name="Szamviteli_kat" localSheetId="7">#REF!</definedName>
    <definedName name="Szamviteli_kat">#REF!</definedName>
  </definedNames>
  <calcPr fullCalcOnLoad="1"/>
</workbook>
</file>

<file path=xl/sharedStrings.xml><?xml version="1.0" encoding="utf-8"?>
<sst xmlns="http://schemas.openxmlformats.org/spreadsheetml/2006/main" count="1949" uniqueCount="1161">
  <si>
    <t>Sorszám</t>
  </si>
  <si>
    <t>Kibocsátó neve</t>
  </si>
  <si>
    <t>Értékvesztés</t>
  </si>
  <si>
    <t>Könyvsz.érték 2011. december 31.</t>
  </si>
  <si>
    <t>Kibocsátás, alapítás  kelte</t>
  </si>
  <si>
    <t>Letéti hely</t>
  </si>
  <si>
    <t>Önkormányzat</t>
  </si>
  <si>
    <t>%</t>
  </si>
  <si>
    <t>összege (Ft)</t>
  </si>
  <si>
    <t>( értékvesztés miatt )</t>
  </si>
  <si>
    <t>tulajdoni hányada</t>
  </si>
  <si>
    <t>1.</t>
  </si>
  <si>
    <t>DV Kft. törzstőke</t>
  </si>
  <si>
    <t>1995/2003</t>
  </si>
  <si>
    <t>-</t>
  </si>
  <si>
    <t>1/1</t>
  </si>
  <si>
    <t>2.</t>
  </si>
  <si>
    <t>DHRV Kft. Törzstőke</t>
  </si>
  <si>
    <t>51/100</t>
  </si>
  <si>
    <t>3.</t>
  </si>
  <si>
    <t>Dél-Pest Megyei Víziközmű Szolgáltató Zrt</t>
  </si>
  <si>
    <t>2012.</t>
  </si>
  <si>
    <t>27/100</t>
  </si>
  <si>
    <t>4.</t>
  </si>
  <si>
    <t>MULTI-DH Hulladékkezelő Kft</t>
  </si>
  <si>
    <t>Összesen</t>
  </si>
  <si>
    <t>Átvállalt hosszúlejáratú kötelezettség: a Dunaharaszti Önkormányzat 100%-os tulajdonában lévő DV Kft. Kötvénykibocsátása</t>
  </si>
  <si>
    <t>"Zártvégű" kötvénykibocsátás a szennyvíztisztító építésének finanszírozására (Ft)</t>
  </si>
  <si>
    <t>Kibocsátó</t>
  </si>
  <si>
    <t>Összeg</t>
  </si>
  <si>
    <t>Forma</t>
  </si>
  <si>
    <t>Főkönyvi szám</t>
  </si>
  <si>
    <t>Cél</t>
  </si>
  <si>
    <t>Lejárat</t>
  </si>
  <si>
    <t>DKI Kft. (DV.Kft.)</t>
  </si>
  <si>
    <t>zárt</t>
  </si>
  <si>
    <t>szennyvíztisztító</t>
  </si>
  <si>
    <t>e Ft-ban</t>
  </si>
  <si>
    <t>Megnevezés</t>
  </si>
  <si>
    <t>Dunaharaszti Városi Bölcsőde</t>
  </si>
  <si>
    <t>Városi Könyvtár és József Attila Művelődési Ház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</si>
  <si>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</si>
  <si>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</si>
  <si>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</si>
  <si>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5.</t>
  </si>
  <si>
    <t>Kiadások    ( - )</t>
  </si>
  <si>
    <t>6.</t>
  </si>
  <si>
    <t>7.</t>
  </si>
  <si>
    <t>8.</t>
  </si>
  <si>
    <t>Össznévérték 2013.december 31.            (Előző év)</t>
  </si>
  <si>
    <t>Össznévérték                2014. december 31.</t>
  </si>
  <si>
    <t>Dunaharaszti Önkormányzat 2014. december 31-i vagyonkimutatása részletezése</t>
  </si>
  <si>
    <t>422817</t>
  </si>
  <si>
    <t>2014.dec.31. állomány</t>
  </si>
  <si>
    <t xml:space="preserve"> Részvények, törzstőkék, üzletrészek állománya (Ft)</t>
  </si>
  <si>
    <r>
      <t>Pénzkészlet 2014. január 1-jén
e</t>
    </r>
    <r>
      <rPr>
        <i/>
        <sz val="10"/>
        <rFont val="Times New Roman CE"/>
        <family val="0"/>
      </rPr>
      <t>bből:</t>
    </r>
  </si>
  <si>
    <r>
      <t>Záró pénzkészlet 2014. december 31-én
e</t>
    </r>
    <r>
      <rPr>
        <i/>
        <sz val="10"/>
        <rFont val="Times New Roman CE"/>
        <family val="0"/>
      </rPr>
      <t>bből:</t>
    </r>
  </si>
  <si>
    <t>9.</t>
  </si>
  <si>
    <t>Egyéb sajátos elszámolások</t>
  </si>
  <si>
    <t>Dunaharaszti Város Önkormányzat célhiteleihez és egyéb fejlesztési hiteleihez kapcsolódó kötelezettségvállalás</t>
  </si>
  <si>
    <t>adatok e Ft-ban</t>
  </si>
  <si>
    <t>Célhitel (OTP)</t>
  </si>
  <si>
    <t>"Sikeres Magyarországért" Önkormányzati Infrastuktúrafejlesztési Hitelprogram 2006.</t>
  </si>
  <si>
    <t>"Sikeres Magyarországért" Önkormányzati Infrastuktúrafejlesztési Hitelprogram 2007.</t>
  </si>
  <si>
    <t>XXI. sz. Isk. (MFB)</t>
  </si>
  <si>
    <t>MFB ÖKIF program 2008.  (CIB) módosítva</t>
  </si>
  <si>
    <t>CIB Bank   (MFB ÖKIF program)2009.</t>
  </si>
  <si>
    <t xml:space="preserve">MFB ÖKIF program 2010.  (UniCredit Bank Hungary Zrt) </t>
  </si>
  <si>
    <r>
      <rPr>
        <b/>
        <sz val="6"/>
        <rFont val="Arial CE"/>
        <family val="0"/>
      </rPr>
      <t>Raiffeisen Bank Zrt</t>
    </r>
    <r>
      <rPr>
        <sz val="8"/>
        <rFont val="Arial CE"/>
        <family val="2"/>
      </rPr>
      <t xml:space="preserve"> MBD-UNIC-16/2011</t>
    </r>
  </si>
  <si>
    <t>OTP Bank Zrt</t>
  </si>
  <si>
    <t>Mindösszesen (hitelek)</t>
  </si>
  <si>
    <t>IV.</t>
  </si>
  <si>
    <t>V.</t>
  </si>
  <si>
    <t>VI.</t>
  </si>
  <si>
    <t>VII.</t>
  </si>
  <si>
    <t>1.(1)</t>
  </si>
  <si>
    <t>2.(2)</t>
  </si>
  <si>
    <t>3.(3)</t>
  </si>
  <si>
    <t>4.(6)</t>
  </si>
  <si>
    <t>1.(35063) m</t>
  </si>
  <si>
    <t>2.(35064)</t>
  </si>
  <si>
    <t>3.(35065)</t>
  </si>
  <si>
    <t>4.(35066)</t>
  </si>
  <si>
    <t>Felvett összeg</t>
  </si>
  <si>
    <t>Hitel felvétel folyamatban</t>
  </si>
  <si>
    <t>Felvétel folyamatban</t>
  </si>
  <si>
    <t>Hitel célja</t>
  </si>
  <si>
    <t>Útépítések, Városháza ép. felújítása</t>
  </si>
  <si>
    <t>Utak szőnyegezése vízelvezetés tervezés stb</t>
  </si>
  <si>
    <t>Határ út vízelvezetés / A hitelcél</t>
  </si>
  <si>
    <t>Rózsa u. útép., Knézich u. útép, Nevelési tanácsadó</t>
  </si>
  <si>
    <t>Csapdékvíz elvezetés</t>
  </si>
  <si>
    <t>Közutak építése, önkormányzati tulajdonú létesítmények felújítása</t>
  </si>
  <si>
    <t>Közoktatási intézmények műszaki felújítása éa rekonstrukciója</t>
  </si>
  <si>
    <t>Egészségügyi alapellátás tárgyi eszközeinek fejlesztése</t>
  </si>
  <si>
    <t>Környezetvédel-mi beruházások</t>
  </si>
  <si>
    <t>Általános beuházási célok</t>
  </si>
  <si>
    <t>Kőrösi Cs.Á.I., II. Rákóczi Á.I.</t>
  </si>
  <si>
    <t>8.6 Regionális Operatív program</t>
  </si>
  <si>
    <t>Önkormányzati, beruházás célú, alap- és kötelező feladatok ellátásának finanszírozása</t>
  </si>
  <si>
    <t xml:space="preserve">8.6 Regionális Operatív Program </t>
  </si>
  <si>
    <t>Domb u. és Vörösmarty u. útép és csapcs., Dózsa Gy. u. rárda, parkoló</t>
  </si>
  <si>
    <t>Mese óvoda előtti parkoló, IVS pályázaton kívűli munkálatok</t>
  </si>
  <si>
    <t>Sportjátszótér építése</t>
  </si>
  <si>
    <t>IVS, 5 utca pályázatok hitellel történő kiegészítése</t>
  </si>
  <si>
    <t>Csapdékvíz-elvezetés szolgáló beruházások;  Közutak építése;  Regioniális Operatív programok</t>
  </si>
  <si>
    <t>7.2 Közoktatási feladatellátási int… (Szivárvány Óvoda építése)</t>
  </si>
  <si>
    <t>Hitelszerződés kelte</t>
  </si>
  <si>
    <t>2008.07.18; 2009.06.24.</t>
  </si>
  <si>
    <t>Kötelezettségvállalás száma</t>
  </si>
  <si>
    <t>K-1420</t>
  </si>
  <si>
    <t>K-3209</t>
  </si>
  <si>
    <t>K-3201</t>
  </si>
  <si>
    <t>K-3202</t>
  </si>
  <si>
    <t>K-3212</t>
  </si>
  <si>
    <t>K-3213</t>
  </si>
  <si>
    <t>K-3214</t>
  </si>
  <si>
    <t>K-3215</t>
  </si>
  <si>
    <t>K-3218</t>
  </si>
  <si>
    <t>K-3219</t>
  </si>
  <si>
    <t>K-3066</t>
  </si>
  <si>
    <t>Felvétel éve</t>
  </si>
  <si>
    <t>2004-2005.</t>
  </si>
  <si>
    <t>2005-2006.</t>
  </si>
  <si>
    <t>2006-2007-2008</t>
  </si>
  <si>
    <t>2007-2008-2009.</t>
  </si>
  <si>
    <t>2003-2004-2005.</t>
  </si>
  <si>
    <t>2009-2010.</t>
  </si>
  <si>
    <t>2010-2011.</t>
  </si>
  <si>
    <t>2011-2012.</t>
  </si>
  <si>
    <t>2013-2014.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</si>
  <si>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</si>
  <si>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</si>
  <si>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</si>
  <si>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</si>
  <si>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</si>
  <si>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</si>
  <si>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</si>
  <si>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</si>
  <si>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</si>
  <si>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</si>
  <si>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</si>
  <si>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</si>
  <si>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</si>
  <si>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</si>
  <si>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Kamat mértéke</t>
  </si>
  <si>
    <t>3 havi BUBOR + 2,3 %</t>
  </si>
  <si>
    <t>1 havi BUBOR + 0,05%</t>
  </si>
  <si>
    <t>3 havi EURIBOR + évi 0,78 %</t>
  </si>
  <si>
    <t>3 havi EURIBOR + évi 1,38 %</t>
  </si>
  <si>
    <t>3 havi EURIBOR + évi 1,025 %</t>
  </si>
  <si>
    <t>3 havi EURIBOR + évi 1,525 %</t>
  </si>
  <si>
    <t>3 havi EURIBOR + évi 1,097 %</t>
  </si>
  <si>
    <t>3 havi EURIBOR + évi  1,597 %</t>
  </si>
  <si>
    <t>6 havi BUBOR + 1 %</t>
  </si>
  <si>
    <t>3 havi EURIBOR + évi 1,28 %</t>
  </si>
  <si>
    <t>3 havi EURIBOR + évi 1,75 %</t>
  </si>
  <si>
    <t>RKO2* + 0,56%</t>
  </si>
  <si>
    <t>RKO1 + 1,25%;           RKO2 + 1,75%;          RKO1 + 1,25%</t>
  </si>
  <si>
    <t>3 havi EURIBOR + MFB refin.kamatfelár + OTP kamatfelár 2,5 %</t>
  </si>
  <si>
    <t>Biztosíték, jelzálog, óvadék</t>
  </si>
  <si>
    <t>Ingatlanok (6429,6430,6431,6445,6446,64476448,6449,6303 hrsz)</t>
  </si>
  <si>
    <t>Évek</t>
  </si>
  <si>
    <t>Törlesztések</t>
  </si>
  <si>
    <t>Teljesített törlesztések 2012. december 31-ig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</si>
  <si>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</si>
  <si>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</si>
  <si>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</si>
  <si>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</si>
  <si>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</si>
  <si>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</si>
  <si>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</si>
  <si>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</si>
  <si>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</si>
  <si>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</si>
  <si>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</si>
  <si>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</si>
  <si>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</si>
  <si>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</si>
  <si>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</si>
  <si>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</si>
  <si>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</si>
  <si>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</si>
  <si>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</si>
  <si>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</si>
  <si>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</si>
  <si>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</si>
  <si>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</si>
  <si>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</si>
  <si>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</si>
  <si>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</si>
  <si>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Állomány: 2010. 12.31.        Ft-ban</t>
  </si>
  <si>
    <t>*RKO2; RKO1: 3 havi EURIBOR + az MFB refinanszírozási kamatfelár</t>
  </si>
  <si>
    <t>Adósság konszolidáció összege 2013.</t>
  </si>
  <si>
    <t>Nem teljesített törlesztések 2014.12.31.</t>
  </si>
  <si>
    <t>Állomány: 2014.12.31.        Ft-ban</t>
  </si>
  <si>
    <t>2014. évi törlesztés 02. 28-ig</t>
  </si>
  <si>
    <t>5.1 hitelcél: Helyi közútak építése, felújítása</t>
  </si>
  <si>
    <t>2014.12.10-2017.12.30</t>
  </si>
  <si>
    <t>3 havi BUBOR + MFB refinanszírozási kamatfelár + OTP kamatfelár 2,5 %</t>
  </si>
  <si>
    <t>6.3 hitelcél: Csapadék - vízelvezetés</t>
  </si>
  <si>
    <t>Adósság konszolidáció összege 2014.02.28.</t>
  </si>
  <si>
    <t>Sor-szám</t>
  </si>
  <si>
    <t>INTÉZMÉNYEK MARADVÁNYKIMUTATÁSA</t>
  </si>
  <si>
    <t>Mindösszesen</t>
  </si>
  <si>
    <t>Dunaharaszti Polgármesteri Hivatal</t>
  </si>
  <si>
    <t>Dunaharaszti Területi Gondozási Központ</t>
  </si>
  <si>
    <t>Dunaharaszti Mese Óvoda</t>
  </si>
  <si>
    <t>Dunaharaszti Hétszínvirág Óvoda</t>
  </si>
  <si>
    <t>Városi Könyvtár és Művelődési Ház</t>
  </si>
  <si>
    <t>Dunaharaszti Gyermekjóléti és Családsegítő Szolgálat</t>
  </si>
  <si>
    <t>Alaptevékenység költségvetési bevételei</t>
  </si>
  <si>
    <t>Alaptevékenység költségvetési kiadásai</t>
  </si>
  <si>
    <r>
      <t xml:space="preserve">Alaptevékenység költségvetési egyenlege </t>
    </r>
    <r>
      <rPr>
        <i/>
        <sz val="18"/>
        <color indexed="8"/>
        <rFont val="Garamond"/>
        <family val="1"/>
      </rPr>
      <t>(Alaptevékenység költségvetési bevételei - Alaptevékenység költségvetési kiadásai)</t>
    </r>
  </si>
  <si>
    <t>Alaptevékenység finanszírozási bevétele</t>
  </si>
  <si>
    <t>Alaptevékenység finanszírozási kiadása</t>
  </si>
  <si>
    <r>
      <t xml:space="preserve">Alaptevékenység finanszírozási egyenlege </t>
    </r>
    <r>
      <rPr>
        <i/>
        <sz val="18"/>
        <color indexed="8"/>
        <rFont val="Garamond"/>
        <family val="1"/>
      </rPr>
      <t>(Alaptevékenység finanszírozási bevétele - Alaptevékenység finanszírozási kiadása)</t>
    </r>
  </si>
  <si>
    <r>
      <t>Alaptevékenység maradványa</t>
    </r>
    <r>
      <rPr>
        <b/>
        <i/>
        <sz val="18"/>
        <color indexed="8"/>
        <rFont val="Garamond"/>
        <family val="1"/>
      </rPr>
      <t xml:space="preserve"> </t>
    </r>
    <r>
      <rPr>
        <i/>
        <sz val="18"/>
        <color indexed="8"/>
        <rFont val="Garamond"/>
        <family val="1"/>
      </rPr>
      <t>(+/- Alaptevékenység költségvetési egyenlege +/- Alaptevékenység finanszírozási egyenlege)</t>
    </r>
  </si>
  <si>
    <r>
      <t>Vállalkozási tevékenység maradványa</t>
    </r>
    <r>
      <rPr>
        <b/>
        <i/>
        <sz val="18"/>
        <color indexed="8"/>
        <rFont val="Garamond"/>
        <family val="1"/>
      </rPr>
      <t xml:space="preserve"> </t>
    </r>
  </si>
  <si>
    <r>
      <t>Összes maradvány</t>
    </r>
    <r>
      <rPr>
        <b/>
        <i/>
        <sz val="15"/>
        <color indexed="8"/>
        <rFont val="Garamond"/>
        <family val="1"/>
      </rPr>
      <t xml:space="preserve"> (Alaptevékenység maradványa + Vállalkozói tevékenység maradványa)</t>
    </r>
  </si>
  <si>
    <t>10.</t>
  </si>
  <si>
    <t>ebből: működés</t>
  </si>
  <si>
    <t>ebből: felhalmozás</t>
  </si>
  <si>
    <t>11.</t>
  </si>
  <si>
    <r>
      <t>Alaptevékenység szabad maradványa</t>
    </r>
    <r>
      <rPr>
        <i/>
        <sz val="15"/>
        <color indexed="8"/>
        <rFont val="Garamond"/>
        <family val="1"/>
      </rPr>
      <t xml:space="preserve"> (Alaptevékenység maradványa - Alaptevékenység kötelezettvállalással terhelt maradvány)</t>
    </r>
  </si>
  <si>
    <t>12.</t>
  </si>
  <si>
    <t>Mérlegben nem szereplő kötött tételek</t>
  </si>
  <si>
    <t>13.</t>
  </si>
  <si>
    <t>Alszámlák (kötött)</t>
  </si>
  <si>
    <t>14.</t>
  </si>
  <si>
    <t>Alaptevékenység korrigált szabad maradványa</t>
  </si>
  <si>
    <t>15.</t>
  </si>
  <si>
    <t>Elvonás szabad maradvány terhére</t>
  </si>
  <si>
    <t>16.</t>
  </si>
  <si>
    <t>Szabad pénzmaradvány</t>
  </si>
  <si>
    <t>ÖNKORMÁNYZAT MARADVÁNYKIMUTATÁSA</t>
  </si>
  <si>
    <t>Intézmények összesen</t>
  </si>
  <si>
    <t>Városi szintű önkormányzat összesen</t>
  </si>
  <si>
    <t>Előző évi pénzmaradvány korrekció (2013-ban az egyes jövedelempótló ellátások pénzügyi teljesítése megtörtént)</t>
  </si>
  <si>
    <r>
      <t>Összes maradvány</t>
    </r>
    <r>
      <rPr>
        <b/>
        <i/>
        <sz val="18"/>
        <color indexed="8"/>
        <rFont val="Garamond"/>
        <family val="1"/>
      </rPr>
      <t xml:space="preserve"> (Alaptevékenység maradványa + Vállalkozói tevékenység maradványa+korrekciók)</t>
    </r>
  </si>
  <si>
    <r>
      <t>Alaptevékenység szabad maradványa</t>
    </r>
    <r>
      <rPr>
        <i/>
        <sz val="18"/>
        <color indexed="8"/>
        <rFont val="Garamond"/>
        <family val="1"/>
      </rPr>
      <t xml:space="preserve"> (Alaptevékenység maradványa - Alaptevékenység kötelezettvállalással terhelt maradvány)</t>
    </r>
  </si>
  <si>
    <t>KGR-rel egyező</t>
  </si>
  <si>
    <t>KGR riport</t>
  </si>
  <si>
    <t>17.</t>
  </si>
  <si>
    <t>Intézményi költségvetési befizetés</t>
  </si>
  <si>
    <t>18.</t>
  </si>
  <si>
    <t>Dunaharaszti Város Önkormányzata</t>
  </si>
  <si>
    <t>1. Mérlegben szereplő kötött maradvány</t>
  </si>
  <si>
    <t>Szerződés tárgya</t>
  </si>
  <si>
    <t>Működés</t>
  </si>
  <si>
    <t>Paranox Kft.BEG honlapjának üzemeltetése és karbantartása</t>
  </si>
  <si>
    <t>Dunaharaszti Város Központi Felnőtt és Gyermek Sürgősségi Háziorvosi Ügyeleti Szolgálat</t>
  </si>
  <si>
    <t>Szivárvány Óvoda könyvvizsgáló</t>
  </si>
  <si>
    <t>Háztartási méretű napelemes renszer közbeszerzési eljárás lefolytatása</t>
  </si>
  <si>
    <t>30 egésznapos férőhely/bruttó 40.000,. 12.havi tel.el.</t>
  </si>
  <si>
    <t>Óvodai étkeztetés biztosítása</t>
  </si>
  <si>
    <t>Szelektív hulladék 11.hó újból utalás miatt</t>
  </si>
  <si>
    <t>Kőrösi Cs. Csap.víz elvez. Munkák</t>
  </si>
  <si>
    <t>Tűzvédelmi és munkabiztonsági szaktevékenység 12.hó</t>
  </si>
  <si>
    <t>Önkormányzati rendevények szervezése12.hó</t>
  </si>
  <si>
    <t>Háziorvosi Ügyeleti Szolgálat Bérkiegészítés (megállapodás módosítás)</t>
  </si>
  <si>
    <t>DMTK maradvány</t>
  </si>
  <si>
    <t>Szabó Nikolett étk.tér.díja</t>
  </si>
  <si>
    <t>Baktay Ervin Gimmnázium szemétdíja</t>
  </si>
  <si>
    <t>Baktay Ervin Gimmnáziumba csaptelep, huzal, 
egyéb üzem.anyagok</t>
  </si>
  <si>
    <t>Takarítószer intézmények  11.hó</t>
  </si>
  <si>
    <t>Takarítószer intézmények  12.hó</t>
  </si>
  <si>
    <t>Takarítás Rákóczi, Kőrösi, Temető, Laffert, Hunyadi, BEG, Nevelési Tanácsadó intézményekben.dec.telj.el.</t>
  </si>
  <si>
    <t>Takarítás iskolák növekedése miatt</t>
  </si>
  <si>
    <t>Felhalmozás</t>
  </si>
  <si>
    <t>Dunaharaszti TSZT, HÉSZ és szabályozási tervének módosítása</t>
  </si>
  <si>
    <t>Csokonai utcában járdaépítés</t>
  </si>
  <si>
    <t>Némedi úton buszmegállók tervezése</t>
  </si>
  <si>
    <t>Némedi út, Munkácsi-Kodály várakozósávok tervezése</t>
  </si>
  <si>
    <t>Duna holtág rehabilitációja</t>
  </si>
  <si>
    <t>Szennyvíztisztítóval kapcsolatos felújítás (alszla)</t>
  </si>
  <si>
    <t>Napsugár Óvoda tetőtéri öltöző és mosdóhelyiség kiépítése</t>
  </si>
  <si>
    <t>MÉRLEGBEN SZEREPLŐ KÖTÖTT MARADVÁNY</t>
  </si>
  <si>
    <t>2. Mérlegben nem szereplő kötött maradvány</t>
  </si>
  <si>
    <t>Szelektív hulladékgyűjtő edények beszerzése (2014. évben befolyt támogatás)</t>
  </si>
  <si>
    <t>Közfoglalkoztatás 2014. évben beérkezett támogatás</t>
  </si>
  <si>
    <t>2014. évben befolyt 2015. évi állami támogatás előlege (nettó finanszírozás)</t>
  </si>
  <si>
    <t>MÉRLEGBEN NEM SZEREPLŐ KÖTÖTT MARADVÁNY</t>
  </si>
  <si>
    <t>3. Elkülönített számlák</t>
  </si>
  <si>
    <t>Társ.összefog.megv.közműfejl.lebony</t>
  </si>
  <si>
    <t>Bérlakás értékesítés</t>
  </si>
  <si>
    <t>Víziközmű számla</t>
  </si>
  <si>
    <t>Környezetvédelmi szla</t>
  </si>
  <si>
    <t>Parkolóhely megváltás számla</t>
  </si>
  <si>
    <t>Vízi közmű bérleti díj elkül. Szla</t>
  </si>
  <si>
    <t>Közig.hatósági elj. Illeték</t>
  </si>
  <si>
    <t>Adós idegen szla</t>
  </si>
  <si>
    <t>Idegen: gyermektartásdíj szla</t>
  </si>
  <si>
    <t>ELKÜLÖNÍTETT SZÁMLÁK</t>
  </si>
  <si>
    <t>Telefon költség</t>
  </si>
  <si>
    <t>középiskola ebéd</t>
  </si>
  <si>
    <t>diétás étkezés</t>
  </si>
  <si>
    <t>ételhordó beszerzés</t>
  </si>
  <si>
    <t>karbantartás 2014. IV. negyedév</t>
  </si>
  <si>
    <t>Szikvíz beszerzés</t>
  </si>
  <si>
    <t>TÜSZ díj 2014. november hó</t>
  </si>
  <si>
    <t>0213 Elkülönített számla</t>
  </si>
  <si>
    <t>ELKÜLÖNÍTETT SZÁMLA</t>
  </si>
  <si>
    <t>Távleolvasás bizt. éves díja</t>
  </si>
  <si>
    <t>Dunaharaszti Városi Könyvtár és József Attila Művelődési Ház</t>
  </si>
  <si>
    <t>Könyvtár 1 % számla</t>
  </si>
  <si>
    <t>Könyvalap</t>
  </si>
  <si>
    <t>Szivárvány Óvoda áram díj 2014.11.01-11.30</t>
  </si>
  <si>
    <t>Felhalmozási</t>
  </si>
  <si>
    <t>Dunaharaszti Hunyadi János Német Nemzetiségi Általános Iskola tagintézménynél parkoló és járda kialakítása</t>
  </si>
  <si>
    <t>Határ úti MÁV vasúti átjáró</t>
  </si>
  <si>
    <t>Járdaépítés</t>
  </si>
  <si>
    <t>Bezerédi utcában építendő csapadékcsatorna és útépítés 62/2014. (VI.24.) sz. Kt. hat.</t>
  </si>
  <si>
    <t xml:space="preserve">Határ úti vízelvezetési feladatok 74/2014. (IX.29.) sz. Kt. hat. kiegészítve </t>
  </si>
  <si>
    <t>Dunaharaszti Hunyadi János Német Nemzetiségi Általános Iskola tagintézménynél csapadékvíz- elvezetése</t>
  </si>
  <si>
    <t>Erzsébet utca csapadékvíz elvezetés</t>
  </si>
  <si>
    <t>Dunaharaszti Hunyadi János Német Nemzetiségi Általános Iskola tagintézmény kialakítás 68/2014. (VIII.7.) sz. Kt. hat. 137. 399.176, -</t>
  </si>
  <si>
    <t>Kis Duna élővé tétele</t>
  </si>
  <si>
    <t>Hétszínvirág Óvoda, Százszorszép Óvoda játszótéri játékok</t>
  </si>
  <si>
    <t>Működési</t>
  </si>
  <si>
    <t>DMTK szakosztályainak működési célú támogatása (Sportlétesítmények, edzőtáborok működtetése, fejlesztése)</t>
  </si>
  <si>
    <t>DMTK sportpálya rezsi kiadások támogatása (Sportlétesítmények, edzőtáborok működtetése, fejlesztése)</t>
  </si>
  <si>
    <t>DMTK szakosztályainak működési célú támogatása (Versenysport- és utánpótlás-nevelési tevékenység és támogatása)</t>
  </si>
  <si>
    <t>DMTK szakosztályainak működési célú támogatása átvállalt terembérlet Művelődési Ház és intézmények (Versenysport- és utánpótlás-nevelési tevékenység és támogatása)</t>
  </si>
  <si>
    <t>Gyakorló pálya műfű gondozás (Versenysport- és utánpótlás-nevelési tevékenység és támogatása)</t>
  </si>
  <si>
    <t>19.</t>
  </si>
  <si>
    <t>DMTK szakosztályainak működési célú támogatásának átvállalt terembérlet Művelődési Ház és intézmények (Versenysport- és utánpótlás-nevelési tevékenység és támogatása)</t>
  </si>
  <si>
    <t>20.</t>
  </si>
  <si>
    <t>Közmunkások irányítása</t>
  </si>
  <si>
    <t>Kiemelt állami és önkormányzati rendezvények</t>
  </si>
  <si>
    <t>Hunyadi János Általános Iskola új tagintézmény működési költségek</t>
  </si>
  <si>
    <t>Útépítés, útfelújítás,  műszaki ellenőrzés, eljárási díjak, üzemeltetési engedélyek beszerzése, Vásárhelyi Pál utca és Eötvös utca hiányzó szakaszának tervezése</t>
  </si>
  <si>
    <t>2015. évi csapadékvíz elvezetés, intézményi beruházások tervezése, üzemeltetési, vízjogi engedélyek beszerzése</t>
  </si>
  <si>
    <t>BEG Szakképzés megszüntetéséhez kapcsolódó kiadások</t>
  </si>
  <si>
    <t xml:space="preserve">Intézményi ingatlanok különféle karbantartási kerete </t>
  </si>
  <si>
    <t>A beruházásokhoz kapcsolódó EU támogatások és hitelek kockázati fedezete</t>
  </si>
  <si>
    <t>Városgazdálkodás: üzemeltetés, karbantartás biztonsági tartalék</t>
  </si>
  <si>
    <t xml:space="preserve">Normatíva felülvizsgálat tartalék </t>
  </si>
  <si>
    <t>Időskorúak és gondnokoltak karácsonyi csomagja és rendezvényeik</t>
  </si>
  <si>
    <t>P+R parkolók fenntartása</t>
  </si>
  <si>
    <t>Hóeltakarítás opció</t>
  </si>
  <si>
    <t>Dh. Közútjainank karbantartása és üzemeltetése opció</t>
  </si>
  <si>
    <t>Dh. Közútjainank karbantartása és üzemeltetése</t>
  </si>
  <si>
    <t>2014. évi óvodáztatási támogatás visszafizetése</t>
  </si>
  <si>
    <t>Polgármesteri Hivatal irányító szervi támogatás - Irattári rendezés</t>
  </si>
  <si>
    <t>SZABAD MARADVÁNY</t>
  </si>
  <si>
    <t>Polgármesteri Hivatal irányító szervi támogatás - Képviselő-testület tagjainak laptop vásárlása</t>
  </si>
  <si>
    <t>Dunaharaszti Város Önkormányzata szabad maradvány felhasználása</t>
  </si>
  <si>
    <t>Dunaharaszti Város Önkormányzata - kötött maradvány</t>
  </si>
  <si>
    <t>A Dunaharaszti Önkormányzat több éves kihatással járó kiemelt  feladatai éves bontásban (eFt)</t>
  </si>
  <si>
    <t>Határozatlan idejű szerződéssel és  hosszabb időszakra vállalt  kiemelt feladatok:</t>
  </si>
  <si>
    <t>Feladat</t>
  </si>
  <si>
    <t>Kötelezettség lejárata (év)</t>
  </si>
  <si>
    <t>Tervezett kiadások</t>
  </si>
  <si>
    <t xml:space="preserve">bevétel </t>
  </si>
  <si>
    <t>kiadás</t>
  </si>
  <si>
    <t>Ügyeleti szolgálat ellátása Taksonyban (bevétel)</t>
  </si>
  <si>
    <t>határozatlan</t>
  </si>
  <si>
    <t>Ügyeleti szolgálat ellátása Dunaharaszti területén ( Haraszti Fraxinus Egészségügyi Szolgáltató Nonprofit Közhasznú Kft)</t>
  </si>
  <si>
    <t>Ügyeleti szolgálat támogatása Dunaharaszti területén ( Haraszti Fraxinus Egészségügyi Szolgáltató Nonprofit Közhasznú Kft)</t>
  </si>
  <si>
    <t>Mozgáskorlátozottak  támogatása</t>
  </si>
  <si>
    <t>Pedagógus Szakszervezet termőföld megváltás támogatása</t>
  </si>
  <si>
    <t>Városi temető épületének bérleti díja DV Kft.</t>
  </si>
  <si>
    <t>Hétszínvirág Óvoda bérleti díja  DV Kft</t>
  </si>
  <si>
    <t>Jakab Ágnes Alsófalusi Nyugdíjasklub bérleti díj</t>
  </si>
  <si>
    <t>Véd-Gát Kft. Laffert-kúria elektr.tűzjelző rendsz.távfelügyeleti díja</t>
  </si>
  <si>
    <t>Á-D2 Kft. Laffert-kúria elektr. tűzjelző rendsz.karbantart., hiba elhár.</t>
  </si>
  <si>
    <t>Origo Frigo Kft. Temető hűtőberend. karbantart.</t>
  </si>
  <si>
    <t>Sentinel-Max Kft. Dh.Önkorm.ing.,nem lakáscélú ing., irodák őrzés véd. távfelügyelete</t>
  </si>
  <si>
    <t>Asztalos László Piac komm. hulladék elszállítása</t>
  </si>
  <si>
    <t>Főváros Agglomeráció Önk. Társ. társulási tagdíj</t>
  </si>
  <si>
    <t>Szomorú-szív Kft. Kóbor kutyák befogása és elszáll. közterületről</t>
  </si>
  <si>
    <t>Parázs 94 Kft. Gázkészülékek karbantartása, tűztér tisztítása Temető és Rendősörs épületében</t>
  </si>
  <si>
    <t>Á-D2 Kft. Térfigyelő kamerák felügyeleti díja, karbantartása</t>
  </si>
  <si>
    <t>OTP Pénztárszolgáltató Zrt. OTP SZÉP kártya</t>
  </si>
  <si>
    <t>MICRO-PREV Kft. Önkorm.(közter.felügy., piac munkaváll., temető munkaváll., közfogl.) fogl-eü szakellátása</t>
  </si>
  <si>
    <t>Groupama Zrt. MJF-837 frsz. Dacia gk. köt. Felelősségbizt.</t>
  </si>
  <si>
    <t>Groupama Zrt. MGS-600 frsz. Opel Astra gk. köt. Felelősségbizt.</t>
  </si>
  <si>
    <t xml:space="preserve">Groupama Zrt. MGS-600 frsz. Opel Astra gk. CASCO </t>
  </si>
  <si>
    <t>Groupama Zrt. MJF-837 frsz. Dacia gk. CASCO</t>
  </si>
  <si>
    <t>Manófalva Óvoda óvodai étkezés biztosítása</t>
  </si>
  <si>
    <t>Dunavölgyi Vízgazdálkodási Társulat  társulási tagdíj</t>
  </si>
  <si>
    <t>Groupama Zrt. Önkormányzat és Intézményei vagyonbiztosítása</t>
  </si>
  <si>
    <t>ATEV Zrt. Elhullott állat elszállítása</t>
  </si>
  <si>
    <t xml:space="preserve">Govern Soft Kft. CGR pénzügyi rendszer </t>
  </si>
  <si>
    <t>Határozott idejű szerződéssel vállalt több éves kihatással járó kiemelt feladatok</t>
  </si>
  <si>
    <t>.</t>
  </si>
  <si>
    <t>2014. év  tény</t>
  </si>
  <si>
    <t>2015-től a lejáratig fizetendő összeg összesen</t>
  </si>
  <si>
    <t>2018. év és azt követő években</t>
  </si>
  <si>
    <t>Parkok közterületek fenntartása Zöld Korona 2000 Kft.</t>
  </si>
  <si>
    <t>2016. december 31.</t>
  </si>
  <si>
    <t>Energia racionalizálás program (COTHEC) Polgármesteri Hivatal</t>
  </si>
  <si>
    <t>Energia racionalizálás pr.(COTHEC) Körösi Cs Ált.Isk.</t>
  </si>
  <si>
    <t>Energia racionalizálás pr. (COTHEC) Mese Óvoda</t>
  </si>
  <si>
    <t>Energia racionalizálás pr. (COTHEC) Baktay E.Gimnázium</t>
  </si>
  <si>
    <t>Energia racionalizálás pr. (COTHEC) DTCS Iroda</t>
  </si>
  <si>
    <t>Energia racionalizálás pr. (COTHEC) Hunyadi Ált.alsó és felső tagozat</t>
  </si>
  <si>
    <t>Energia racionalizálás pr. (COTHEC) II.Rákóczi F.Ált.Isk.</t>
  </si>
  <si>
    <t>Energia racionalizálás program (COTHEC) Városi Bölcsöde</t>
  </si>
  <si>
    <t>Energia racionalizálás pr. (COTHEC) Orvosi redelő Damjanich u.</t>
  </si>
  <si>
    <t xml:space="preserve">CAMINUS Zrt. "Szemünk fénye program" világítás energiaracionalizálás </t>
  </si>
  <si>
    <t>DV Kft. Sport sziget közterületeinek tisztántartása és Nomád Camping bérbeadása</t>
  </si>
  <si>
    <t>2014.12.31 utolsó év</t>
  </si>
  <si>
    <t>Multi-DH Kft. Dunaharaszti Város közigazgatási területén lakossági hulladék, szelektív hulladékgyűjtése-és szállítása</t>
  </si>
  <si>
    <t xml:space="preserve">Ventona-Trans Kft. Autóbusszal végzett menetrend szerinti személyszállítás </t>
  </si>
  <si>
    <t>Manófalva Óvoda  20 egésznapos férőhely/bruttó 40.000,.</t>
  </si>
  <si>
    <t>Manófalva Óvoda  30 egésznapos férőhely/bruttó 40.000,.</t>
  </si>
  <si>
    <t>MEEI Kft. a TÜV Rheinland Csoport tagja 10 játszótér 103db játszótéri eszközének ellenőrzése (Intézmények)</t>
  </si>
  <si>
    <t>MEEI Kft. a TÜV Rheinland Csoport tagja 3 játszótér 18 db játszótéri eszközének ellenőrzése (Közterület)</t>
  </si>
  <si>
    <t>Bruttó</t>
  </si>
  <si>
    <t>Nettó</t>
  </si>
  <si>
    <t>A/NEMZETI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</si>
  <si>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</si>
  <si>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</si>
  <si>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</si>
  <si>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</si>
  <si>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a kapcsolódó vagyoni értékű jogok</t>
  </si>
  <si>
    <t>1.1.Forgalomképtelen ingatlanok és a kapcsolódó vagyoni értékű jogok</t>
  </si>
  <si>
    <t>2. Gépek, berendezések, felszerelések, járművek</t>
  </si>
  <si>
    <t>2.1. Forgalomképtelen gépek, berendezések, felszerelések, járművek</t>
  </si>
  <si>
    <t xml:space="preserve">3. Tenyészállatok </t>
  </si>
  <si>
    <t xml:space="preserve">4. Beruházások, felújítások </t>
  </si>
  <si>
    <t>5. Tárgyi eszközök értékhelyesbítése</t>
  </si>
  <si>
    <t>III. Befektetett pénzügyi eszközök</t>
  </si>
  <si>
    <t xml:space="preserve">1. Tartós részesedések </t>
  </si>
  <si>
    <t>3. Befektetett pénzügyi eszközök értékhelyesbítése</t>
  </si>
  <si>
    <t xml:space="preserve">IV. Koncesszióba, vagyonkezelésbe adott eszközök </t>
  </si>
  <si>
    <t>1. Koncesszióba, vagyonkezelésbe adott forgalomképtelen eszköz</t>
  </si>
  <si>
    <t>B/ NEMZETI VAGYONBA TARTOZÓ FORGÓESZKÖZÖK</t>
  </si>
  <si>
    <t>I. Készletek (forgalomképes)</t>
  </si>
  <si>
    <t xml:space="preserve">II. Értékpapírok </t>
  </si>
  <si>
    <t xml:space="preserve">C/ PÉNZESZKÖZÖK </t>
  </si>
  <si>
    <t>I. Hosszú lejáratú betétek</t>
  </si>
  <si>
    <t>II. Pénztárak, csekkek, betétkönyvek</t>
  </si>
  <si>
    <t xml:space="preserve">III. Forintszámlák </t>
  </si>
  <si>
    <t>IV. Devizaszámlák</t>
  </si>
  <si>
    <t>V. Idegen pénzeszközök</t>
  </si>
  <si>
    <t xml:space="preserve">D/ KÖVETELÉSEK  </t>
  </si>
  <si>
    <t xml:space="preserve">I. Költségvetési évben esedékes követelések </t>
  </si>
  <si>
    <t>II. Költségvetési évet követő évben esedékes követelések</t>
  </si>
  <si>
    <t>III. Követelés jellegű sajátos elszámolás</t>
  </si>
  <si>
    <t>E/ EGYÉB SAJÁTOS ESZKÖZOLDALI ELSZÁMOLÁSOK</t>
  </si>
  <si>
    <t>F/ AKTÍV IDŐBELI  ELHATÁROLÁSOK</t>
  </si>
  <si>
    <t>ESZKÖZÖK MINDÖSSZESEN</t>
  </si>
  <si>
    <t>G/ SAJÁT TŐKE</t>
  </si>
  <si>
    <t>I.  Nemzeti vagyon induláskori értéke</t>
  </si>
  <si>
    <t>II. Nemzeti vagyon változásai</t>
  </si>
  <si>
    <t>III. Egyéb eszközök induláskori értéke és változ.</t>
  </si>
  <si>
    <t>IV. Felhalmozott eredmény</t>
  </si>
  <si>
    <t>V. Eszközök értékhelyesbítésének forrása</t>
  </si>
  <si>
    <t>VI. Mérleg szerinti eredmény</t>
  </si>
  <si>
    <t>H/ KÖTELEZETTSÉGEK</t>
  </si>
  <si>
    <t xml:space="preserve">I. Költségvetési évben esedékes kötelezettségek  </t>
  </si>
  <si>
    <t>II. Költségvetési évet követően esedékes kötelezettségek</t>
  </si>
  <si>
    <t>III. Kötelezettség jellegű sajátos elszámolások</t>
  </si>
  <si>
    <t>I/  EGYÉB SAJÁTOS FORRÁSOLDALI ELSZÁMOLÁSOK</t>
  </si>
  <si>
    <t>J/ KINCSTÁRI SZÁMLAVEZETÉSSEL KAPCSOLATOS ELSZÁMOLÁS</t>
  </si>
  <si>
    <t>K/ PASSZÍV IDŐBELI ELHATÁROLÁSOK</t>
  </si>
  <si>
    <t xml:space="preserve">FORRÁSOK MINDÖSSZESEN </t>
  </si>
  <si>
    <r>
      <t xml:space="preserve">Projekt azonosító: </t>
    </r>
    <r>
      <rPr>
        <b/>
        <sz val="12"/>
        <color indexed="8"/>
        <rFont val="Calibri"/>
        <family val="2"/>
      </rPr>
      <t>KMOP-4.6.1-11-2012-0025</t>
    </r>
  </si>
  <si>
    <t>forintban</t>
  </si>
  <si>
    <t>sorszám</t>
  </si>
  <si>
    <t>Feladat megnevezése</t>
  </si>
  <si>
    <t>Ingatlan - nettó</t>
  </si>
  <si>
    <t>Eszközök - nettó</t>
  </si>
  <si>
    <t>Áfa</t>
  </si>
  <si>
    <t xml:space="preserve">Támogatás - 95% - </t>
  </si>
  <si>
    <t>Önerő Támogatás</t>
  </si>
  <si>
    <t>Sajátforrás</t>
  </si>
  <si>
    <t>2012-2014. évvel kapcsolatos pénzügyi rendezések</t>
  </si>
  <si>
    <t>Dunaharaszti Óvoda - 7759 hrsz. - engedélyezési terve</t>
  </si>
  <si>
    <t>terv</t>
  </si>
  <si>
    <t>Dunaharaszti Egry J.u.6. Óvoda parkolójának tervezése</t>
  </si>
  <si>
    <t>Szivárvány Óvoda Építési kiviteli tervének elkészítése</t>
  </si>
  <si>
    <t>Óvoda építésének tervezői művezetése</t>
  </si>
  <si>
    <t>Dh.7759 hrsz óvoda építésének tervezői művezetése 2-részszla</t>
  </si>
  <si>
    <t>Dh. 7759 hrsz óvoda építésének tervezői művezetése 2-részszla</t>
  </si>
  <si>
    <t>Dunaharaszti 7759  hrsz. - hitelesített tulajdonlap</t>
  </si>
  <si>
    <t>bonyolítás</t>
  </si>
  <si>
    <t>Dunaharaszti 7759, 7760 hrsz. - telekhatárrendezés</t>
  </si>
  <si>
    <t>Dunaharaszti Óvoda - 7759 hrsz. - Akadálymentesítési szaktanácsadása</t>
  </si>
  <si>
    <t>Dunaharaszti Óvoda - 7759 hrsz. - építésügyi hatósági eng.</t>
  </si>
  <si>
    <t>Dunaharaszti Egry J.u.6.7759hrsz.parkoló, járda - építési engedély</t>
  </si>
  <si>
    <t>Dh. Egry J.u.6.7759hrsz.párkoló és járda építése</t>
  </si>
  <si>
    <t>Útépítés, csapadékvíz elvezetés műszaki ellenőrzése</t>
  </si>
  <si>
    <t>Szívárvány Óvoda - közterület - parkoló, járda forgalombahelyezés</t>
  </si>
  <si>
    <t>Dh. Egry J.u.6.7759hrsz.parkoló, járda - építési engedély</t>
  </si>
  <si>
    <t>Szívárvány Óvoda - Vezeték</t>
  </si>
  <si>
    <t xml:space="preserve">Műszaki ellenőrzés </t>
  </si>
  <si>
    <t>Bonyolítás</t>
  </si>
  <si>
    <t>műszaki ellenőrzés</t>
  </si>
  <si>
    <t>Építés (előleg)</t>
  </si>
  <si>
    <t>kivitel</t>
  </si>
  <si>
    <t>Építés I.részszla</t>
  </si>
  <si>
    <t xml:space="preserve">Építés I.részszla ÁFA </t>
  </si>
  <si>
    <t>kivitel - áfa</t>
  </si>
  <si>
    <t>Építés II.részszla</t>
  </si>
  <si>
    <t xml:space="preserve">Építés II.részszla ÁFA </t>
  </si>
  <si>
    <t>35.</t>
  </si>
  <si>
    <t>Építés III. részszla</t>
  </si>
  <si>
    <t>Kivitel</t>
  </si>
  <si>
    <t>36.</t>
  </si>
  <si>
    <t xml:space="preserve">Építés III.részszla ÁFA </t>
  </si>
  <si>
    <t>37.</t>
  </si>
  <si>
    <t>Építés IV. részszla</t>
  </si>
  <si>
    <t>38.</t>
  </si>
  <si>
    <t>39.</t>
  </si>
  <si>
    <t xml:space="preserve">Építés IV.részszla ÁFA </t>
  </si>
  <si>
    <t>40.</t>
  </si>
  <si>
    <t>Építés végszla</t>
  </si>
  <si>
    <t>41.</t>
  </si>
  <si>
    <t xml:space="preserve">Építés végszla ÁFA </t>
  </si>
  <si>
    <t>42.</t>
  </si>
  <si>
    <t xml:space="preserve">Ágynemű - előleg </t>
  </si>
  <si>
    <t>Eszköz</t>
  </si>
  <si>
    <t>43.</t>
  </si>
  <si>
    <t>Hulaldékgyűjtő edény</t>
  </si>
  <si>
    <t>44.</t>
  </si>
  <si>
    <t>Műanyag eszközök</t>
  </si>
  <si>
    <t>45.</t>
  </si>
  <si>
    <t>46.</t>
  </si>
  <si>
    <t>47.</t>
  </si>
  <si>
    <t>Szőnyeg</t>
  </si>
  <si>
    <t>48.</t>
  </si>
  <si>
    <t>Konténer, rács</t>
  </si>
  <si>
    <t>49.</t>
  </si>
  <si>
    <t>Óvodai játékok, eszközök</t>
  </si>
  <si>
    <t>50.</t>
  </si>
  <si>
    <t>Konyhai eszközök</t>
  </si>
  <si>
    <t>51.</t>
  </si>
  <si>
    <t>Szalagfüggönyök</t>
  </si>
  <si>
    <t>52.</t>
  </si>
  <si>
    <t>Függönyök</t>
  </si>
  <si>
    <t>53.</t>
  </si>
  <si>
    <t>Bosh szárítógép</t>
  </si>
  <si>
    <t>54.</t>
  </si>
  <si>
    <t>Háztartási gépek</t>
  </si>
  <si>
    <t>55.</t>
  </si>
  <si>
    <t>bútorok</t>
  </si>
  <si>
    <t>56.</t>
  </si>
  <si>
    <t>ágyneműk, textíliák ( vég )</t>
  </si>
  <si>
    <t>57.</t>
  </si>
  <si>
    <t>szerszámok</t>
  </si>
  <si>
    <t>58.</t>
  </si>
  <si>
    <t>59.</t>
  </si>
  <si>
    <t>Számítástechniki eszközök</t>
  </si>
  <si>
    <t>60.</t>
  </si>
  <si>
    <t>Konyhájának HACCP kézikönyve</t>
  </si>
  <si>
    <t>61.</t>
  </si>
  <si>
    <t>foglalkoztató eszközök</t>
  </si>
  <si>
    <t>62.</t>
  </si>
  <si>
    <t>könyvek</t>
  </si>
  <si>
    <t>63.</t>
  </si>
  <si>
    <t>tanulóbicikli</t>
  </si>
  <si>
    <t>64.</t>
  </si>
  <si>
    <t>Parafa tábla</t>
  </si>
  <si>
    <t>65.</t>
  </si>
  <si>
    <t>Lili elárusító pult/Ovis 85x79</t>
  </si>
  <si>
    <t>66.</t>
  </si>
  <si>
    <t>67.</t>
  </si>
  <si>
    <t>Ágyak, kanapék</t>
  </si>
  <si>
    <t>68.</t>
  </si>
  <si>
    <t>Könyvek</t>
  </si>
  <si>
    <t>69.</t>
  </si>
  <si>
    <t>Ajtófóliázás</t>
  </si>
  <si>
    <t>70.</t>
  </si>
  <si>
    <t>Köpenyek</t>
  </si>
  <si>
    <t>71.</t>
  </si>
  <si>
    <t>72.</t>
  </si>
  <si>
    <t>73.</t>
  </si>
  <si>
    <t>Parafa táblák</t>
  </si>
  <si>
    <t>74.</t>
  </si>
  <si>
    <t>eszköz</t>
  </si>
  <si>
    <t>75.</t>
  </si>
  <si>
    <t>Fogasok, kalaptartók</t>
  </si>
  <si>
    <t>76.</t>
  </si>
  <si>
    <t>Szivárvány Óvoda Hitelfelvétel közbeszerzés lefolytatása</t>
  </si>
  <si>
    <t>Egyéb</t>
  </si>
  <si>
    <t>77.</t>
  </si>
  <si>
    <t>Szivárvány Óvoda építéséhez 1200m2 terület vásárlás</t>
  </si>
  <si>
    <t>78.</t>
  </si>
  <si>
    <t>Szivárvány Óvoda Közbeszerzés</t>
  </si>
  <si>
    <t>79.</t>
  </si>
  <si>
    <t>80.</t>
  </si>
  <si>
    <t xml:space="preserve">Szivárvány Óvoda elektromos ellátásához  közterületi hálózat </t>
  </si>
  <si>
    <t>81.</t>
  </si>
  <si>
    <t>Dh.Egry J. és Festő u.  iszap és olajelválasztó műtárgy építése</t>
  </si>
  <si>
    <t>82.</t>
  </si>
  <si>
    <t>projektmenedzseri feladatok ellátása</t>
  </si>
  <si>
    <t>83.</t>
  </si>
  <si>
    <t>Egry J.u.6.csapadékvíz elvezetése építési feladatok közterületen</t>
  </si>
  <si>
    <t>84.</t>
  </si>
  <si>
    <t>Egry J.u.6. közterületi burkolat kialakítása</t>
  </si>
  <si>
    <t>85.</t>
  </si>
  <si>
    <t>86.</t>
  </si>
  <si>
    <t>87.</t>
  </si>
  <si>
    <t>88.</t>
  </si>
  <si>
    <t>Közzététel</t>
  </si>
  <si>
    <t>89.</t>
  </si>
  <si>
    <t>Közbeszerzés összegzés</t>
  </si>
  <si>
    <t>90.</t>
  </si>
  <si>
    <t>Szívárvány Óvoda ép. Kapcs. Térkőburkolat kiépítése</t>
  </si>
  <si>
    <t>91.</t>
  </si>
  <si>
    <t>Szívárvány Óvoda - össezgzés megküldése</t>
  </si>
  <si>
    <t>92.</t>
  </si>
  <si>
    <t>93.</t>
  </si>
  <si>
    <t>94.</t>
  </si>
  <si>
    <t>Szívárvány Óvoda - áramváltós mérőszekrény</t>
  </si>
  <si>
    <t>95.</t>
  </si>
  <si>
    <t>Szívárvány Óvoda - áramváltós mérőszekrény - telepítés</t>
  </si>
  <si>
    <t>96.</t>
  </si>
  <si>
    <t xml:space="preserve">Projektmenedzseri feladatok ellátása </t>
  </si>
  <si>
    <t>97.</t>
  </si>
  <si>
    <t>98.</t>
  </si>
  <si>
    <t>Nyílvánosság</t>
  </si>
  <si>
    <t>99.</t>
  </si>
  <si>
    <t>100.</t>
  </si>
  <si>
    <t>101.</t>
  </si>
  <si>
    <t>102.</t>
  </si>
  <si>
    <t>103.</t>
  </si>
  <si>
    <t>104.</t>
  </si>
  <si>
    <t>105.</t>
  </si>
  <si>
    <t>Szívárvány Óvoda - Vízbekötés</t>
  </si>
  <si>
    <t>106.</t>
  </si>
  <si>
    <t>107.</t>
  </si>
  <si>
    <t>108.</t>
  </si>
  <si>
    <t>109.</t>
  </si>
  <si>
    <t>110.</t>
  </si>
  <si>
    <t>Nyilvánosság</t>
  </si>
  <si>
    <t>2015. év - pénzügyi rendezések *** Tájékoztató adatok</t>
  </si>
  <si>
    <r>
      <t>Projekt címe.</t>
    </r>
    <r>
      <rPr>
        <b/>
        <u val="single"/>
        <sz val="12"/>
        <rFont val="Garamond"/>
        <family val="1"/>
      </rPr>
      <t xml:space="preserve"> „A Hunyadi János Általános Iskola alsó- és felső tagozatos iskolaépületeinek korszerűsítése és bővítése”</t>
    </r>
  </si>
  <si>
    <r>
      <t xml:space="preserve">Projekt azonosítószáma: </t>
    </r>
    <r>
      <rPr>
        <b/>
        <sz val="12"/>
        <rFont val="Garamond"/>
        <family val="1"/>
      </rPr>
      <t>KMOP-4.6.1-2007-0012</t>
    </r>
  </si>
  <si>
    <r>
      <t xml:space="preserve">Projektmenedzser: </t>
    </r>
    <r>
      <rPr>
        <b/>
        <sz val="10"/>
        <rFont val="Arial"/>
        <family val="2"/>
      </rPr>
      <t>Corex Projektfejlesztési Kft.</t>
    </r>
  </si>
  <si>
    <t>A projekt fenntartási időszakára vállalt számszerűsíthető eredmények:</t>
  </si>
  <si>
    <t>Fenntartási időszak</t>
  </si>
  <si>
    <t>Monitoring mutató megnevezése</t>
  </si>
  <si>
    <t>Bázisérték</t>
  </si>
  <si>
    <t>1. év</t>
  </si>
  <si>
    <t>2. év</t>
  </si>
  <si>
    <t>3. év</t>
  </si>
  <si>
    <t>4. év</t>
  </si>
  <si>
    <t>5. év</t>
  </si>
  <si>
    <t>Indikátorhoz tartozó végső tervadat</t>
  </si>
  <si>
    <t>Támogatott intézményben ellátott/tanuló gyerekek átlagos létszámának összege - ebből sajátos nevelési igényű (fő)</t>
  </si>
  <si>
    <t>Fejlesztéssel érintett/Fejlesztett udvarok száma (db)</t>
  </si>
  <si>
    <t>Fejlesztett nevelési-oktatási intézményekben tanuló diákok száma (fő)</t>
  </si>
  <si>
    <t>Kialakított informatikai labor száma (db)</t>
  </si>
  <si>
    <t>Létrehozott számítógépes munkaállások száma (db)</t>
  </si>
  <si>
    <t>Akadálymentes épített vagy felújított helyiségek száma (db)</t>
  </si>
  <si>
    <t>Általános iskolából lemorzsolódott gyerekek aránya (%)</t>
  </si>
  <si>
    <t>Általános iskolából lemorzsolódott gyerekek aránya - ebből sajátos nevelési igényű (fő)</t>
  </si>
  <si>
    <r>
      <t>Projekt címe.</t>
    </r>
    <r>
      <rPr>
        <b/>
        <u val="single"/>
        <sz val="12"/>
        <rFont val="Garamond"/>
        <family val="1"/>
      </rPr>
      <t xml:space="preserve"> „A dunaharaszti Mese Óvoda bővítése és megfelelő eszközellátásának biztosítása”</t>
    </r>
  </si>
  <si>
    <r>
      <t xml:space="preserve">Projekt azonosítószáma: </t>
    </r>
    <r>
      <rPr>
        <b/>
        <sz val="12"/>
        <rFont val="Garamond"/>
        <family val="1"/>
      </rPr>
      <t>KMOP-4.6.1/B_2-2008-0173</t>
    </r>
  </si>
  <si>
    <r>
      <t xml:space="preserve">Projekt menedzser: </t>
    </r>
    <r>
      <rPr>
        <b/>
        <sz val="12"/>
        <rFont val="Garamond"/>
        <family val="1"/>
      </rPr>
      <t>Corex Projektfejlesztési Kft.</t>
    </r>
  </si>
  <si>
    <t>Indikátor</t>
  </si>
  <si>
    <t>A projekt fenntartás végére várható érték</t>
  </si>
  <si>
    <t>A közoktatási intézmények fejlesztéssel érintett telephelyeinek száma (db)</t>
  </si>
  <si>
    <t>A támogatott intézményekben ellátott/ tanuló gyerekek átlagos létszámának összege- ebből saját nevelési igényű (fő)</t>
  </si>
  <si>
    <t>A fejlesztett nevelési-oktatási intézményben tanuló hátrányos helyzetű gyermekek száma (fő)</t>
  </si>
  <si>
    <t>A létrehozott számítógépes munkaállomások száma (db)</t>
  </si>
  <si>
    <t>Teremtett munkahelyek száma (nők; fő)</t>
  </si>
  <si>
    <t>Teremtett új munkahelyek száma (Átlagos statisztikai létszám változás) (fő)</t>
  </si>
  <si>
    <r>
      <t>Projekt címe.</t>
    </r>
    <r>
      <rPr>
        <b/>
        <u val="single"/>
        <sz val="12"/>
        <rFont val="Garamond"/>
        <family val="1"/>
      </rPr>
      <t>„Kompetencia alapú oktatás, egyenlő hozzáférés – innovatív intézményekben"</t>
    </r>
  </si>
  <si>
    <r>
      <t xml:space="preserve">Projekt azonosítószáma: </t>
    </r>
    <r>
      <rPr>
        <b/>
        <sz val="12"/>
        <rFont val="Garamond"/>
        <family val="1"/>
      </rPr>
      <t>TÁMOP-3.1.4-08/1-2008-0016</t>
    </r>
  </si>
  <si>
    <r>
      <t xml:space="preserve">Projekt menedzser: </t>
    </r>
    <r>
      <rPr>
        <b/>
        <sz val="12"/>
        <rFont val="Garamond"/>
        <family val="1"/>
      </rPr>
      <t>Hex-Tech Kft.</t>
    </r>
  </si>
  <si>
    <t>Összesített monitoring mutatók</t>
  </si>
  <si>
    <t>Magyarázat</t>
  </si>
  <si>
    <t>Kiinduló érték</t>
  </si>
  <si>
    <t>Célérték</t>
  </si>
  <si>
    <t>Akkreditált pedagógus továbbképzésben (1 vagy több) tanúsítványt szerzett pedagógusok száma</t>
  </si>
  <si>
    <t>Pedagógus továbbképzésben résztvevők  száma</t>
  </si>
  <si>
    <t>1 fő</t>
  </si>
  <si>
    <t>99 fő</t>
  </si>
  <si>
    <t>Akkreditált pedagógus továbbképzésben megszerzett tanúsítványok száma</t>
  </si>
  <si>
    <t>Pedagógus (kötelező) továbbképzések /tanúsítványok száma</t>
  </si>
  <si>
    <t>4 db</t>
  </si>
  <si>
    <t>402 db</t>
  </si>
  <si>
    <t>Szövegértés-szövegalkotás kulcskompetencia területen teljes tanórai lefedettséget biztosító kompetencia alapú oktatási programcsomag szerint foglalkoztatott tanulók száma</t>
  </si>
  <si>
    <t>Az újonnan bevezetett „tantárgy” csomagban résztvevő tanulók száma</t>
  </si>
  <si>
    <t>0 fő</t>
  </si>
  <si>
    <t>141 fő</t>
  </si>
  <si>
    <t>Matematika kulcskompetencia területen teljes tanórai lefedettséget biztosító kompetencia alapú oktatási programcsomag szerint foglalkoztatott tanulók száma</t>
  </si>
  <si>
    <t>172 fő</t>
  </si>
  <si>
    <t>Az óvodai programcsomag szerint foglalkoztatott gyermekek száma</t>
  </si>
  <si>
    <t>100 fő</t>
  </si>
  <si>
    <t>Tantárgytömbösíts módszertannal szervezett tanórák aránya (a kötelező tanórai foglalkozások teljes intézményi időkeretének képest)</t>
  </si>
  <si>
    <t>A tantárgytömbösített órák aránya az intézményi „összes órához” képest</t>
  </si>
  <si>
    <t>2009/2010 tanév kezdete: 5 %</t>
  </si>
  <si>
    <t>2010/2011 tanév kezdete: 7,5 %</t>
  </si>
  <si>
    <t>2011/2012 tanév kezdete: 15 %</t>
  </si>
  <si>
    <t>Szakrendszerű oktatás esetén tantárgyi bontás nélküli műveltségterületi oktatásban részesülő tanulócsoportok száma</t>
  </si>
  <si>
    <t>Műveltségterületi tanulócsoportok száma</t>
  </si>
  <si>
    <t>0 db</t>
  </si>
  <si>
    <t>A pedagógiai programban megjelenített és megvalósított, moduláris programok száma</t>
  </si>
  <si>
    <t>Moduláris programok száma</t>
  </si>
  <si>
    <t>3 db</t>
  </si>
  <si>
    <t>A pedagógiai programban megjelenített és megvalósított témahetek száma</t>
  </si>
  <si>
    <t>Tematikus témahetek száma</t>
  </si>
  <si>
    <t>6 db</t>
  </si>
  <si>
    <t>A pedagógiai programban megjelenített és megvalósított három hetet meghaladó projektek száma</t>
  </si>
  <si>
    <t>IKT-val segített tanórák aránya (a programba bevont tanulócsoportok implementációban érintett összes tanóráihoz képest)</t>
  </si>
  <si>
    <t>Informatikával segített órák aránya</t>
  </si>
  <si>
    <t>Kiinduló érték: 3.33 %</t>
  </si>
  <si>
    <r>
      <t>Projekt címe.</t>
    </r>
    <r>
      <rPr>
        <b/>
        <u val="single"/>
        <sz val="12"/>
        <rFont val="Garamond"/>
        <family val="1"/>
      </rPr>
      <t>„Dunaharaszti 18 belterületi utcájának szilárd burkolattal való ellátása és csapadékvíz – elvezetésének kialakítása”</t>
    </r>
  </si>
  <si>
    <r>
      <t xml:space="preserve">Projekt azonosítószáma: </t>
    </r>
    <r>
      <rPr>
        <b/>
        <sz val="12"/>
        <rFont val="Garamond"/>
        <family val="1"/>
      </rPr>
      <t>KMOP-2.1.1/B-2007-0003</t>
    </r>
  </si>
  <si>
    <r>
      <t xml:space="preserve">Megépült út </t>
    </r>
    <r>
      <rPr>
        <b/>
        <sz val="12"/>
        <rFont val="Garamond"/>
        <family val="1"/>
      </rPr>
      <t>hosszának  (8.882 m)</t>
    </r>
    <r>
      <rPr>
        <sz val="12"/>
        <rFont val="Garamond"/>
        <family val="1"/>
      </rPr>
      <t xml:space="preserve"> </t>
    </r>
  </si>
  <si>
    <r>
      <t xml:space="preserve">Az elért </t>
    </r>
    <r>
      <rPr>
        <b/>
        <sz val="12"/>
        <rFont val="Garamond"/>
        <family val="1"/>
      </rPr>
      <t>napi forgalom szám növekedésének elérése (126 E/nap)</t>
    </r>
  </si>
  <si>
    <r>
      <t xml:space="preserve">Az </t>
    </r>
    <r>
      <rPr>
        <b/>
        <sz val="12"/>
        <rFont val="Garamond"/>
        <family val="1"/>
      </rPr>
      <t>elérési idő rövidülésének (15 perc)</t>
    </r>
  </si>
  <si>
    <r>
      <t xml:space="preserve">a megnövekedett </t>
    </r>
    <r>
      <rPr>
        <b/>
        <sz val="12"/>
        <rFont val="Times New Roman"/>
        <family val="1"/>
      </rPr>
      <t>közösségi közlekedéssel érintettek számának  (4.696 fő)</t>
    </r>
  </si>
  <si>
    <r>
      <t>Projekt címe.</t>
    </r>
    <r>
      <rPr>
        <b/>
        <u val="single"/>
        <sz val="12"/>
        <rFont val="Garamond"/>
        <family val="1"/>
      </rPr>
      <t>„Dunaharaszti 5 utcájának szilárd burkolattal való ellátása és csapadékvíz elvezetésének kialakítása”</t>
    </r>
  </si>
  <si>
    <r>
      <t xml:space="preserve">Projekt azonosítószáma: </t>
    </r>
    <r>
      <rPr>
        <b/>
        <sz val="12"/>
        <rFont val="Garamond"/>
        <family val="1"/>
      </rPr>
      <t>KMOP-2.1.1/B-09-2009-0013</t>
    </r>
  </si>
  <si>
    <r>
      <t xml:space="preserve">Projektmenedzser: </t>
    </r>
    <r>
      <rPr>
        <b/>
        <sz val="10"/>
        <rFont val="Arial"/>
        <family val="2"/>
      </rPr>
      <t>Corex Projektfejelesztési Kft.</t>
    </r>
  </si>
  <si>
    <r>
      <t xml:space="preserve">Megépült út </t>
    </r>
    <r>
      <rPr>
        <b/>
        <sz val="12"/>
        <rFont val="Garamond"/>
        <family val="1"/>
      </rPr>
      <t>hosszának  ( 1,785 km)</t>
    </r>
    <r>
      <rPr>
        <sz val="12"/>
        <rFont val="Garamond"/>
        <family val="1"/>
      </rPr>
      <t xml:space="preserve"> </t>
    </r>
  </si>
  <si>
    <r>
      <t xml:space="preserve">Az elért </t>
    </r>
    <r>
      <rPr>
        <b/>
        <sz val="12"/>
        <rFont val="Garamond"/>
        <family val="1"/>
      </rPr>
      <t>napi forgalom növekedésének elérése (156,47 E/nap)</t>
    </r>
  </si>
  <si>
    <t>Az átlagos napi forgalom változásának elérése ( 149% )</t>
  </si>
  <si>
    <r>
      <t>Projekt címe:</t>
    </r>
    <r>
      <rPr>
        <b/>
        <u val="single"/>
        <sz val="12"/>
        <rFont val="Garamond"/>
        <family val="1"/>
      </rPr>
      <t xml:space="preserve"> "Pest megyei településközpontok fejlesztése – Integrált településfejlesztés Pest megyében  Dunaharaszti Városközpont attraktivitásának növelése új funkciók kialakításával"</t>
    </r>
  </si>
  <si>
    <r>
      <t xml:space="preserve">Projekt azonosítószáma: </t>
    </r>
    <r>
      <rPr>
        <b/>
        <sz val="12"/>
        <rFont val="Garamond"/>
        <family val="1"/>
      </rPr>
      <t>KMOP-5.2.1/B-2f-2009-0011</t>
    </r>
  </si>
  <si>
    <r>
      <t xml:space="preserve">Projektmenedzser: </t>
    </r>
    <r>
      <rPr>
        <b/>
        <sz val="12"/>
        <rFont val="Garamond"/>
        <family val="1"/>
      </rPr>
      <t>Corex Projektfejlesztési Kft.</t>
    </r>
  </si>
  <si>
    <t>Ssz.</t>
  </si>
  <si>
    <t>Indikátor neve</t>
  </si>
  <si>
    <t>Indikátor típus</t>
  </si>
  <si>
    <t>Mérték-egység</t>
  </si>
  <si>
    <t>projektzáráskor</t>
  </si>
  <si>
    <t>a projekt fenntartási időszakban</t>
  </si>
  <si>
    <t>Terv</t>
  </si>
  <si>
    <t>Tény</t>
  </si>
  <si>
    <t>Kötelező adatszolgáltatás hatálya alá tartozó indikátorok</t>
  </si>
  <si>
    <t>Városrehabilitációs beavatkozások által érintett terület nagysága</t>
  </si>
  <si>
    <t>output</t>
  </si>
  <si>
    <t>ha</t>
  </si>
  <si>
    <t>Támogatással érintett lakosok száma a rehabilitált településrészeken</t>
  </si>
  <si>
    <t>fő</t>
  </si>
  <si>
    <t>A fejlesztés nyomán újonnan kialakított közösségi szolgáltatások száma a projekt által érintett akcióterületen</t>
  </si>
  <si>
    <t>eredmény</t>
  </si>
  <si>
    <t>db</t>
  </si>
  <si>
    <t>A támogatással érintett területen telephellyel rendelkező vállalkozások számának növekedése</t>
  </si>
  <si>
    <t>Teremtett munkahelyek száma</t>
  </si>
  <si>
    <t>Teremtett munkahelyek száma – nők</t>
  </si>
  <si>
    <t>Teremtett munkahelyek száma – hátrányos helyzetűek</t>
  </si>
  <si>
    <t>Megtartott munkahelyek száma</t>
  </si>
  <si>
    <t>Új települési funkciók betelepedése / funkcióerősítés a fejlesztéssel érintett területen</t>
  </si>
  <si>
    <t>A támogatott projektek eredményeként elért energia megtakarítás</t>
  </si>
  <si>
    <t>TJ</t>
  </si>
  <si>
    <t>Forgalomcsillapított zónák nagysága</t>
  </si>
  <si>
    <t>m2</t>
  </si>
  <si>
    <t>Egyéb szakmai indikátorok</t>
  </si>
  <si>
    <t>A fejlesztéssel érintett épületek nagysága</t>
  </si>
  <si>
    <t>A fejlesztéssel érintett zöldfelületek nagysága</t>
  </si>
  <si>
    <t xml:space="preserve">Felújított közterületek nagysága  </t>
  </si>
  <si>
    <t>A fejlesztéssel nyomán létrehozott közösségi szintterületek nagysága</t>
  </si>
  <si>
    <t>Akadálymentesített épületek száma</t>
  </si>
  <si>
    <t>Azbesztmentesített épületek száma</t>
  </si>
  <si>
    <t xml:space="preserve">A fejlesztés nyomán létrehozott munkavégzésre használt szintterületek nagysága </t>
  </si>
  <si>
    <t>A városrehabilitációs beavatkozások által érintett területen elkövetett bűncselekmények száma</t>
  </si>
  <si>
    <t>d</t>
  </si>
  <si>
    <t>Üzlethelyiségek kihasználtsága a városrehabilitációs beavatkozások által érintett területen</t>
  </si>
  <si>
    <t>A fejlesztés eredményeként indukált magánerős beruházások nagysága</t>
  </si>
  <si>
    <t>Ft</t>
  </si>
  <si>
    <t>Helyi társadalmi akciókban résztvevők száma</t>
  </si>
  <si>
    <t>Helyi foglalkoztatási kezdeményezésekbe bevont hátrányos helyzetű emberek száma</t>
  </si>
  <si>
    <t>A megvalósult fejlesztéssel elégedett lakosság aránya</t>
  </si>
  <si>
    <t>Pénzeszközök változása  2014. évben</t>
  </si>
  <si>
    <t>12/A - Mérleg</t>
  </si>
  <si>
    <t>2013. év</t>
  </si>
  <si>
    <t>Módosítások</t>
  </si>
  <si>
    <t>2014. év</t>
  </si>
  <si>
    <t/>
  </si>
  <si>
    <t>ESZKÖZÖK</t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</si>
  <si>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</si>
  <si>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</si>
  <si>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</si>
  <si>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</si>
  <si>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</si>
  <si>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</si>
  <si>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</si>
  <si>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</si>
  <si>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</si>
  <si>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</si>
  <si>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</si>
  <si>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</si>
  <si>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</si>
  <si>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</si>
  <si>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</si>
  <si>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</si>
  <si>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</si>
  <si>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</si>
  <si>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</si>
  <si>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</si>
  <si>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</si>
  <si>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</si>
  <si>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</si>
  <si>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</si>
  <si>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</si>
  <si>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</si>
  <si>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</si>
  <si>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</si>
  <si>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</si>
  <si>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</si>
  <si>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</si>
  <si>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</si>
  <si>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</si>
  <si>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</si>
  <si>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</si>
  <si>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</si>
  <si>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</si>
  <si>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</si>
  <si>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</si>
  <si>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</si>
  <si>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</si>
  <si>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</si>
  <si>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</si>
  <si>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</si>
  <si>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</si>
  <si>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</si>
  <si>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</si>
  <si>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</si>
  <si>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</si>
  <si>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</si>
  <si>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</si>
  <si>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</si>
  <si>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</si>
  <si>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</si>
  <si>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</si>
  <si>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</si>
  <si>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</si>
  <si>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</si>
  <si>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</si>
  <si>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</si>
  <si>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</si>
  <si>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</si>
  <si>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</si>
  <si>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</si>
  <si>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</si>
  <si>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</si>
  <si>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</si>
  <si>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</si>
  <si>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</si>
  <si>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</si>
  <si>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</si>
  <si>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</si>
  <si>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</si>
  <si>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</si>
  <si>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</si>
  <si>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</si>
  <si>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</si>
  <si>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</si>
  <si>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</si>
  <si>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</si>
  <si>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</si>
  <si>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</si>
  <si>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</si>
  <si>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</si>
  <si>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</si>
  <si>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</si>
  <si>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</si>
  <si>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</si>
  <si>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</si>
  <si>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</si>
  <si>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</si>
  <si>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</si>
  <si>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</si>
  <si>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</si>
  <si>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</si>
  <si>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</si>
  <si>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</si>
  <si>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</si>
  <si>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</si>
  <si>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</si>
  <si>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</si>
  <si>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</si>
  <si>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</si>
  <si>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</si>
  <si>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</si>
  <si>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</si>
  <si>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</si>
  <si>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</si>
  <si>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</si>
  <si>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</si>
  <si>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</si>
  <si>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</si>
  <si>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</si>
  <si>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</si>
  <si>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</si>
  <si>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</si>
  <si>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</si>
  <si>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</si>
  <si>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</si>
  <si>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</si>
  <si>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</si>
  <si>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</si>
  <si>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</si>
  <si>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</si>
  <si>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</si>
  <si>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</si>
  <si>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</si>
  <si>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</si>
  <si>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</si>
  <si>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</si>
  <si>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</si>
  <si>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</si>
  <si>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</si>
  <si>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</si>
  <si>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</si>
  <si>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</si>
  <si>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</si>
  <si>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</si>
  <si>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</si>
  <si>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</si>
  <si>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</si>
  <si>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</si>
  <si>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</si>
  <si>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</si>
  <si>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</si>
  <si>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</si>
  <si>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</si>
  <si>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</si>
  <si>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</si>
  <si>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</si>
  <si>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</si>
  <si>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</si>
  <si>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</si>
  <si>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</si>
  <si>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</si>
  <si>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</si>
  <si>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</si>
  <si>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</si>
  <si>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</si>
  <si>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</si>
  <si>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</si>
  <si>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</si>
  <si>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</si>
  <si>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</si>
  <si>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</si>
  <si>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</si>
  <si>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</si>
  <si>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</si>
  <si>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</si>
  <si>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</si>
  <si>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</si>
  <si>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</si>
  <si>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</si>
  <si>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</si>
  <si>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</si>
  <si>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</si>
  <si>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</si>
  <si>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</si>
  <si>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</si>
  <si>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</si>
  <si>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</si>
  <si>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</si>
  <si>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</si>
  <si>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</si>
  <si>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</si>
  <si>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</si>
  <si>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</si>
  <si>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</si>
  <si>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</si>
  <si>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</si>
  <si>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</si>
  <si>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</si>
  <si>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</si>
  <si>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</si>
  <si>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</si>
  <si>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</si>
  <si>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</si>
  <si>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</si>
  <si>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</si>
  <si>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</si>
  <si>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</si>
  <si>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</si>
  <si>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</si>
  <si>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</si>
  <si>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</si>
  <si>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</si>
  <si>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</si>
  <si>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</si>
  <si>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</si>
  <si>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</si>
  <si>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</si>
  <si>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</si>
  <si>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</si>
  <si>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</si>
  <si>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</si>
  <si>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</si>
  <si>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</si>
  <si>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</si>
  <si>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</si>
  <si>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</si>
  <si>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</si>
  <si>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</si>
  <si>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</si>
  <si>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</si>
  <si>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</si>
  <si>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</si>
  <si>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</si>
  <si>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</si>
  <si>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</si>
  <si>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</si>
  <si>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</si>
  <si>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</si>
  <si>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</si>
  <si>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</si>
  <si>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</si>
  <si>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</si>
  <si>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</si>
  <si>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</si>
  <si>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</si>
  <si>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</si>
  <si>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</si>
  <si>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</si>
  <si>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</si>
  <si>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</si>
  <si>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</si>
  <si>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</si>
  <si>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</si>
  <si>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</si>
  <si>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</si>
  <si>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</si>
  <si>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</si>
  <si>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</si>
  <si>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</si>
  <si>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</si>
  <si>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</si>
  <si>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</si>
  <si>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</si>
  <si>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</si>
  <si>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</si>
  <si>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</si>
  <si>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</si>
  <si>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</si>
  <si>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</si>
  <si>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</si>
  <si>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</si>
  <si>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</si>
  <si>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</si>
  <si>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</si>
  <si>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</si>
  <si>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</si>
  <si>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</si>
  <si>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</si>
  <si>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</si>
  <si>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</si>
  <si>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</si>
  <si>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</si>
  <si>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</si>
  <si>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</si>
  <si>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</si>
  <si>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</si>
  <si>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</si>
  <si>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</si>
  <si>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</si>
  <si>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</si>
  <si>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</si>
  <si>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</si>
  <si>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</si>
  <si>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</si>
  <si>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</si>
  <si>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</si>
  <si>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</si>
  <si>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</si>
  <si>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</si>
  <si>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</si>
  <si>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</si>
  <si>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</si>
  <si>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</si>
  <si>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</si>
  <si>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</si>
  <si>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</si>
  <si>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</si>
  <si>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</si>
  <si>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</si>
  <si>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</si>
  <si>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</si>
  <si>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</si>
  <si>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</si>
  <si>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</si>
  <si>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</si>
  <si>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13/A - Eredménykimutatás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</si>
  <si>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</si>
  <si>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</si>
  <si>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</si>
  <si>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</si>
  <si>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</si>
  <si>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</si>
  <si>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</si>
  <si>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</si>
  <si>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</si>
  <si>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</si>
  <si>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</si>
  <si>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</si>
  <si>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</si>
  <si>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</si>
  <si>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</si>
  <si>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</si>
  <si>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</si>
  <si>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</si>
  <si>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</si>
  <si>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</si>
  <si>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</si>
  <si>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</si>
  <si>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</si>
  <si>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</si>
  <si>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</si>
  <si>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</si>
  <si>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</si>
  <si>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</si>
  <si>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</si>
  <si>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</si>
  <si>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</si>
  <si>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</si>
  <si>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</si>
  <si>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</si>
  <si>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</si>
  <si>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</si>
  <si>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</si>
  <si>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</si>
  <si>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</si>
  <si>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</si>
  <si>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</si>
  <si>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ssz</t>
  </si>
  <si>
    <t>Alaptevékenység kötelezettvállalással terhelt maradvány (részletezve 39.c tábla)</t>
  </si>
  <si>
    <t>2014. tény</t>
  </si>
  <si>
    <t>Dunaharaszti Város Önkormányzatának európai uniós forrásokból megvalósuló beruházásai</t>
  </si>
  <si>
    <t>Projekt címe: "Dunaharaszti Mese Óvoda fejlesztése a Szivárvány Óvoda tagintézmény létrehozásával, 6 csoportos új épület építésével"</t>
  </si>
  <si>
    <t>Dunaharaszti Önkormányzat</t>
  </si>
  <si>
    <t>Dunaharaszti Gyermekjóléti- és Családsegítő Szolgálat</t>
  </si>
  <si>
    <t>1.2. Nemzetgazdasági szempontból kiemelt jelentőségű  ingatlanok és kapcsolódó vagyoni értékű jogok</t>
  </si>
  <si>
    <t>1.3. Korlátozottan forgalomképes ingatlanok és a kapcsolódó vagyoni értékű jogok</t>
  </si>
  <si>
    <t>2.2. Nemzetgazdasági szempontból kiemelt jelentőségű gépek, berendezések, felszerelések, járművek</t>
  </si>
  <si>
    <t>2.3. Korlátozottan forgalomképes gépek, berendezések, felszerelések, járművek</t>
  </si>
  <si>
    <t xml:space="preserve">3.1. Forgalomképtelen tenyészállatok </t>
  </si>
  <si>
    <t xml:space="preserve">3.2. Nemzetgazdasági szempontból kiemelt jelentőségű tenyészállatok </t>
  </si>
  <si>
    <t xml:space="preserve">3.3. Korlátozottan forgalomképes tenyészállatok </t>
  </si>
  <si>
    <t>2.4. Üzleti (forgalomképes) gépek, berendezések, felszerelések, járművek</t>
  </si>
  <si>
    <t>1.4. Üzleti (forgalomképes) ingatlanok és a kapcsolódó vagyoni értékű jogok</t>
  </si>
  <si>
    <t>4.1. Forgalomképtelen beruházások, felújítások</t>
  </si>
  <si>
    <t>4.2.  Nemzetgazdasági szempontból kiemelt jelentőségű beruházások, felújítások</t>
  </si>
  <si>
    <t xml:space="preserve">3.4. Üzleti tenyészállatok </t>
  </si>
  <si>
    <t>4.4. Üzlet (forgalomképes) beruházások, felújítások</t>
  </si>
  <si>
    <t>5.1. Forgalomképtelen tárgyi eszközök értékhelyesbítése</t>
  </si>
  <si>
    <t>4.3. Korlátozottan forgalomképes  beruházások, felújítások</t>
  </si>
  <si>
    <t>5.2.  Nemzetgazdasági szempontból kiemelt jelentőségű tárgyi eszközök értékhelyesbítése</t>
  </si>
  <si>
    <t>5.3. Korlátozottan forgalomképes tárgyi eszközök értékhelyesbítése</t>
  </si>
  <si>
    <t>5.4. Üzlet (forgalomképes) tárgyi eszközök értékhelyesbítése</t>
  </si>
  <si>
    <t>1.1. Forgalomképtelen tartós részesedések</t>
  </si>
  <si>
    <t>1.2. Nemzetgazdasági szempontból kiemelt jelentőségű tartós részesedések</t>
  </si>
  <si>
    <t>1.3. Korlátozottan forgalmoképes tartós részesedés</t>
  </si>
  <si>
    <t>1.4. Üzlet (forgalomképes) tartós részesedés</t>
  </si>
  <si>
    <t xml:space="preserve">2. Tartós hitelviszonyt megtestesítő értékpapír </t>
  </si>
  <si>
    <t xml:space="preserve">2.1. Forgalomképtelen tartós hitelviszonyt megtestesítő értékpapír </t>
  </si>
  <si>
    <t xml:space="preserve">2.2. Nemzetgazdasági szempontból kiemelt jelentőségű tartós hitelviszonyt megtestesítő értékpapír </t>
  </si>
  <si>
    <t xml:space="preserve">2.3. Korlátozottan forgalmoképes tartós hitelviszonyt megtestesítő értékpapír </t>
  </si>
  <si>
    <t xml:space="preserve">2.4. Üzleti (forgalomképes) tartós hitelviszonyt megtestesítő értékpapír </t>
  </si>
  <si>
    <t xml:space="preserve">3.1. Forgalomképtelen  befektetett pénzügyi eszközök értékhelyesbítése </t>
  </si>
  <si>
    <t xml:space="preserve">3.2. Nemzetgazdasági szempontból kiemelt jelentőségű befektetett pénzügyi eszközök értékhelyesbítése </t>
  </si>
  <si>
    <t xml:space="preserve">3.3. Korlátozottan forgalmoképes befektetett pénzügyi eszközök értékhelyesbítése </t>
  </si>
  <si>
    <t xml:space="preserve">3.4. Üzleti (forgalomképes) befektetett pénzügyi eszközök értékhelyesbítése </t>
  </si>
  <si>
    <t>3. Koncesszióba, vagyonkezelésbe adott korlátozottan forgalomképes eszköz</t>
  </si>
  <si>
    <t>2. Koncesszióba, vagyonkezelésbe adott nemzetgazdasági szempontból kiemelt jelentőségű eszköz</t>
  </si>
  <si>
    <t>4. Koncesszióba, vagyonkezelésbe adott üzleti (forgalomképes) eszköz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</si>
</sst>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\ &quot;Ft&quot;_-;\-* #,##0\ &quot;Ft&quot;_-;_-* &quot;-&quot;??\ &quot;Ft&quot;_-;_-@_-"/>
    <numFmt numFmtId="166" formatCode="_-* #,##0.0\ _F_t_-;\-* #,##0.0\ _F_t_-;_-* &quot;-&quot;??\ _F_t_-;_-@_-"/>
    <numFmt numFmtId="167" formatCode="#,###__"/>
    <numFmt numFmtId="168" formatCode="#,##0_ ;\-#,##0\ "/>
    <numFmt numFmtId="169" formatCode="_-* #,##0\ _F_t_-;\-* #,##0\ _F_t_-;_-* \-??\ _F_t_-;_-@_-"/>
    <numFmt numFmtId="170" formatCode="#,##0\ &quot;Ft&quot;"/>
    <numFmt numFmtId="171" formatCode="_-* #,##0.000\ &quot;Ft&quot;_-;\-* #,##0.000\ &quot;Ft&quot;_-;_-* &quot;-&quot;??\ &quot;Ft&quot;_-;_-@_-"/>
    <numFmt numFmtId="172" formatCode="_-* #,##0.0\ &quot;Ft&quot;_-;\-* #,##0.0\ &quot;Ft&quot;_-;_-* &quot;-&quot;??\ &quot;Ft&quot;_-;_-@_-"/>
    <numFmt numFmtId="173" formatCode="_-* #,##0\ &quot;Ft&quot;_-;\-* #,##0\ &quot;Ft&quot;_-;_-* &quot;-&quot;???\ &quot;Ft&quot;_-;_-@_-"/>
    <numFmt numFmtId="174" formatCode="yyyy/mm/dd;@"/>
    <numFmt numFmtId="175" formatCode="yyyy\-mm\-dd"/>
  </numFmts>
  <fonts count="1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6"/>
      <name val="Garamond"/>
      <family val="1"/>
    </font>
    <font>
      <b/>
      <u val="single"/>
      <sz val="14"/>
      <name val="Garamond"/>
      <family val="1"/>
    </font>
    <font>
      <b/>
      <u val="single"/>
      <sz val="12"/>
      <name val="Garamond"/>
      <family val="1"/>
    </font>
    <font>
      <sz val="12"/>
      <name val="Arial CE"/>
      <family val="0"/>
    </font>
    <font>
      <sz val="10"/>
      <name val="Arial CE"/>
      <family val="0"/>
    </font>
    <font>
      <b/>
      <sz val="14"/>
      <name val="Garamond"/>
      <family val="1"/>
    </font>
    <font>
      <b/>
      <sz val="12"/>
      <color indexed="10"/>
      <name val="Garamond"/>
      <family val="1"/>
    </font>
    <font>
      <sz val="12"/>
      <color indexed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7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10"/>
      <name val="Wingdings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2"/>
    </font>
    <font>
      <b/>
      <sz val="6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i/>
      <sz val="6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i/>
      <sz val="9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i/>
      <sz val="7"/>
      <name val="Arial CE"/>
      <family val="0"/>
    </font>
    <font>
      <b/>
      <sz val="7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2"/>
    </font>
    <font>
      <b/>
      <i/>
      <u val="single"/>
      <sz val="8"/>
      <name val="Arial CE"/>
      <family val="0"/>
    </font>
    <font>
      <sz val="14"/>
      <color indexed="8"/>
      <name val="Garamond"/>
      <family val="1"/>
    </font>
    <font>
      <b/>
      <sz val="18"/>
      <color indexed="8"/>
      <name val="Garamond"/>
      <family val="1"/>
    </font>
    <font>
      <sz val="15"/>
      <color indexed="8"/>
      <name val="Garamond"/>
      <family val="1"/>
    </font>
    <font>
      <b/>
      <sz val="16"/>
      <color indexed="8"/>
      <name val="Garamond"/>
      <family val="1"/>
    </font>
    <font>
      <sz val="18"/>
      <color indexed="8"/>
      <name val="Garamond"/>
      <family val="1"/>
    </font>
    <font>
      <b/>
      <i/>
      <sz val="14"/>
      <color indexed="8"/>
      <name val="Garamond"/>
      <family val="1"/>
    </font>
    <font>
      <b/>
      <i/>
      <sz val="18"/>
      <color indexed="8"/>
      <name val="Garamond"/>
      <family val="1"/>
    </font>
    <font>
      <i/>
      <sz val="18"/>
      <color indexed="8"/>
      <name val="Garamond"/>
      <family val="1"/>
    </font>
    <font>
      <b/>
      <i/>
      <sz val="15"/>
      <color indexed="8"/>
      <name val="Garamond"/>
      <family val="1"/>
    </font>
    <font>
      <b/>
      <i/>
      <sz val="16"/>
      <color indexed="8"/>
      <name val="Garamond"/>
      <family val="1"/>
    </font>
    <font>
      <b/>
      <sz val="14"/>
      <color indexed="8"/>
      <name val="Garamond"/>
      <family val="1"/>
    </font>
    <font>
      <b/>
      <sz val="15"/>
      <color indexed="8"/>
      <name val="Garamond"/>
      <family val="1"/>
    </font>
    <font>
      <i/>
      <sz val="15"/>
      <color indexed="8"/>
      <name val="Garamond"/>
      <family val="1"/>
    </font>
    <font>
      <b/>
      <sz val="18"/>
      <name val="Garamond"/>
      <family val="1"/>
    </font>
    <font>
      <sz val="18"/>
      <name val="Garamond"/>
      <family val="1"/>
    </font>
    <font>
      <i/>
      <sz val="18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Garamond"/>
      <family val="1"/>
    </font>
    <font>
      <u val="single"/>
      <sz val="12"/>
      <name val="Garamond"/>
      <family val="1"/>
    </font>
    <font>
      <b/>
      <i/>
      <u val="single"/>
      <sz val="12"/>
      <name val="Garamond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Garamond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3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i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9"/>
      <color indexed="63"/>
      <name val="Calibri"/>
      <family val="2"/>
    </font>
    <font>
      <b/>
      <sz val="13"/>
      <color indexed="8"/>
      <name val="Calibri"/>
      <family val="2"/>
    </font>
    <font>
      <sz val="18"/>
      <color indexed="8"/>
      <name val="Calibri"/>
      <family val="2"/>
    </font>
    <font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i/>
      <sz val="11"/>
      <color indexed="8"/>
      <name val="Garamond"/>
      <family val="1"/>
    </font>
    <font>
      <b/>
      <u val="single"/>
      <sz val="11"/>
      <color indexed="8"/>
      <name val="Garamond"/>
      <family val="1"/>
    </font>
    <font>
      <b/>
      <sz val="20"/>
      <color indexed="8"/>
      <name val="Garamond"/>
      <family val="1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b/>
      <sz val="10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sz val="9"/>
      <color rgb="FF333333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sz val="18"/>
      <color theme="1"/>
      <name val="Calibri"/>
      <family val="2"/>
    </font>
    <font>
      <i/>
      <sz val="18"/>
      <color theme="1"/>
      <name val="Calibri"/>
      <family val="2"/>
    </font>
    <font>
      <b/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8"/>
      <color theme="1"/>
      <name val="Garamond"/>
      <family val="1"/>
    </font>
    <font>
      <b/>
      <sz val="18"/>
      <color theme="1"/>
      <name val="Garamond"/>
      <family val="1"/>
    </font>
    <font>
      <i/>
      <sz val="18"/>
      <color theme="1"/>
      <name val="Garamond"/>
      <family val="1"/>
    </font>
    <font>
      <sz val="14"/>
      <color theme="1"/>
      <name val="Garamond"/>
      <family val="1"/>
    </font>
    <font>
      <i/>
      <sz val="11"/>
      <color theme="1"/>
      <name val="Garamond"/>
      <family val="1"/>
    </font>
    <font>
      <b/>
      <u val="single"/>
      <sz val="11"/>
      <color theme="1"/>
      <name val="Garamond"/>
      <family val="1"/>
    </font>
    <font>
      <b/>
      <sz val="20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Garamond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  <font>
      <i/>
      <u val="single"/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hair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thin"/>
      <top style="hair">
        <color indexed="8"/>
      </top>
      <bottom style="hair"/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/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/>
      <top style="hair"/>
      <bottom style="thin">
        <color indexed="8"/>
      </bottom>
    </border>
    <border>
      <left style="hair"/>
      <right style="thin"/>
      <top style="hair"/>
      <bottom/>
    </border>
    <border>
      <left/>
      <right/>
      <top style="hair">
        <color indexed="8"/>
      </top>
      <bottom style="thin">
        <color indexed="8"/>
      </bottom>
    </border>
    <border>
      <left style="hair"/>
      <right/>
      <top style="hair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hair"/>
      <right style="thin"/>
      <top style="thin">
        <color indexed="8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 style="double"/>
      <right style="thin"/>
      <top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/>
      <top style="thin"/>
      <bottom style="double"/>
    </border>
    <border>
      <left style="double"/>
      <right style="thin"/>
      <top style="hair">
        <color indexed="8"/>
      </top>
      <bottom style="hair">
        <color indexed="8"/>
      </bottom>
    </border>
    <border>
      <left style="thin"/>
      <right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thin">
        <color indexed="8"/>
      </top>
      <bottom/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/>
      <top style="hair"/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 style="double"/>
      <right style="thin"/>
      <top style="hair">
        <color indexed="8"/>
      </top>
      <bottom/>
    </border>
    <border>
      <left style="thin"/>
      <right/>
      <top style="hair">
        <color indexed="8"/>
      </top>
      <bottom/>
    </border>
    <border>
      <left style="thin"/>
      <right/>
      <top style="hair"/>
      <bottom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medium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medium"/>
      <right style="hair">
        <color indexed="8"/>
      </right>
      <top style="thin"/>
      <bottom style="double"/>
    </border>
    <border>
      <left style="hair">
        <color indexed="8"/>
      </left>
      <right style="hair">
        <color indexed="8"/>
      </right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thin"/>
      <bottom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 style="double"/>
      <top style="double"/>
      <bottom style="double"/>
    </border>
    <border>
      <left/>
      <right style="hair"/>
      <top style="hair"/>
      <bottom style="hair"/>
    </border>
    <border>
      <left/>
      <right style="thin"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 style="medium"/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thin"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medium"/>
      <top style="thin">
        <color indexed="8"/>
      </top>
      <bottom/>
    </border>
    <border>
      <left/>
      <right style="medium"/>
      <top/>
      <bottom/>
    </border>
    <border>
      <left style="thin"/>
      <right style="thin"/>
      <top style="medium"/>
      <bottom style="hair"/>
    </border>
    <border>
      <left/>
      <right/>
      <top style="medium">
        <color indexed="8"/>
      </top>
      <bottom style="thin"/>
    </border>
    <border>
      <left/>
      <right style="thin"/>
      <top style="medium">
        <color indexed="8"/>
      </top>
      <bottom style="thin"/>
    </border>
    <border>
      <left style="thin"/>
      <right/>
      <top style="medium"/>
      <bottom style="hair"/>
    </border>
    <border>
      <left/>
      <right/>
      <top style="medium"/>
      <bottom style="thin"/>
    </border>
    <border>
      <left style="thin"/>
      <right/>
      <top style="hair"/>
      <bottom style="thin">
        <color indexed="8"/>
      </bottom>
    </border>
    <border>
      <left/>
      <right/>
      <top style="hair"/>
      <bottom style="thin">
        <color indexed="8"/>
      </bottom>
    </border>
    <border>
      <left/>
      <right style="thin"/>
      <top style="hair"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/>
      <bottom style="hair">
        <color indexed="8"/>
      </bottom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24" fillId="30" borderId="0" applyNumberFormat="0" applyBorder="0" applyAlignment="0" applyProtection="0"/>
    <xf numFmtId="0" fontId="124" fillId="31" borderId="0" applyNumberFormat="0" applyBorder="0" applyAlignment="0" applyProtection="0"/>
    <xf numFmtId="0" fontId="124" fillId="32" borderId="0" applyNumberFormat="0" applyBorder="0" applyAlignment="0" applyProtection="0"/>
    <xf numFmtId="0" fontId="124" fillId="33" borderId="0" applyNumberFormat="0" applyBorder="0" applyAlignment="0" applyProtection="0"/>
    <xf numFmtId="0" fontId="124" fillId="34" borderId="0" applyNumberFormat="0" applyBorder="0" applyAlignment="0" applyProtection="0"/>
    <xf numFmtId="0" fontId="124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3" borderId="0" applyNumberFormat="0" applyBorder="0" applyAlignment="0" applyProtection="0"/>
    <xf numFmtId="0" fontId="14" fillId="11" borderId="0" applyNumberFormat="0" applyBorder="0" applyAlignment="0" applyProtection="0"/>
    <xf numFmtId="0" fontId="125" fillId="44" borderId="1" applyNumberFormat="0" applyAlignment="0" applyProtection="0"/>
    <xf numFmtId="0" fontId="15" fillId="45" borderId="2" applyNumberFormat="0" applyAlignment="0" applyProtection="0"/>
    <xf numFmtId="0" fontId="16" fillId="46" borderId="3" applyNumberFormat="0" applyAlignment="0" applyProtection="0"/>
    <xf numFmtId="0" fontId="126" fillId="0" borderId="0" applyNumberFormat="0" applyFill="0" applyBorder="0" applyAlignment="0" applyProtection="0"/>
    <xf numFmtId="0" fontId="127" fillId="0" borderId="4" applyNumberFormat="0" applyFill="0" applyAlignment="0" applyProtection="0"/>
    <xf numFmtId="0" fontId="128" fillId="0" borderId="5" applyNumberFormat="0" applyFill="0" applyAlignment="0" applyProtection="0"/>
    <xf numFmtId="0" fontId="129" fillId="0" borderId="6" applyNumberFormat="0" applyFill="0" applyAlignment="0" applyProtection="0"/>
    <xf numFmtId="0" fontId="129" fillId="0" borderId="0" applyNumberFormat="0" applyFill="0" applyBorder="0" applyAlignment="0" applyProtection="0"/>
    <xf numFmtId="0" fontId="130" fillId="47" borderId="7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9" fillId="0" borderId="0" applyFont="0" applyFill="0" applyAlignment="0" applyProtection="0"/>
    <xf numFmtId="164" fontId="9" fillId="0" borderId="0" applyFont="0" applyFill="0" applyAlignment="0" applyProtection="0"/>
    <xf numFmtId="166" fontId="9" fillId="0" borderId="0" applyFont="0" applyFill="0" applyAlignment="0" applyProtection="0"/>
    <xf numFmtId="165" fontId="9" fillId="0" borderId="0" applyFon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8" fillId="0" borderId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132" fillId="0" borderId="11" applyNumberFormat="0" applyFill="0" applyAlignment="0" applyProtection="0"/>
    <xf numFmtId="0" fontId="23" fillId="15" borderId="2" applyNumberFormat="0" applyAlignment="0" applyProtection="0"/>
    <xf numFmtId="0" fontId="0" fillId="48" borderId="12" applyNumberFormat="0" applyFont="0" applyAlignment="0" applyProtection="0"/>
    <xf numFmtId="0" fontId="133" fillId="49" borderId="0" applyNumberFormat="0" applyBorder="0" applyAlignment="0" applyProtection="0"/>
    <xf numFmtId="0" fontId="134" fillId="50" borderId="13" applyNumberFormat="0" applyAlignment="0" applyProtection="0"/>
    <xf numFmtId="0" fontId="24" fillId="0" borderId="14" applyNumberFormat="0" applyFill="0" applyAlignment="0" applyProtection="0"/>
    <xf numFmtId="0" fontId="135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8" fillId="52" borderId="15" applyNumberFormat="0" applyFont="0" applyAlignment="0" applyProtection="0"/>
    <xf numFmtId="0" fontId="27" fillId="45" borderId="16" applyNumberFormat="0" applyAlignment="0" applyProtection="0"/>
    <xf numFmtId="0" fontId="13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7" fillId="53" borderId="0" applyNumberFormat="0" applyBorder="0" applyAlignment="0" applyProtection="0"/>
    <xf numFmtId="0" fontId="138" fillId="54" borderId="0" applyNumberFormat="0" applyBorder="0" applyAlignment="0" applyProtection="0"/>
    <xf numFmtId="0" fontId="139" fillId="50" borderId="1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</cellStyleXfs>
  <cellXfs count="880">
    <xf numFmtId="0" fontId="0" fillId="0" borderId="0" xfId="0" applyFont="1" applyAlignment="1">
      <alignment/>
    </xf>
    <xf numFmtId="0" fontId="3" fillId="0" borderId="0" xfId="122" applyFont="1">
      <alignment/>
      <protection/>
    </xf>
    <xf numFmtId="0" fontId="4" fillId="0" borderId="0" xfId="122" applyFont="1" applyAlignment="1">
      <alignment/>
      <protection/>
    </xf>
    <xf numFmtId="0" fontId="4" fillId="0" borderId="0" xfId="122" applyFont="1" applyAlignment="1">
      <alignment horizontal="center"/>
      <protection/>
    </xf>
    <xf numFmtId="0" fontId="4" fillId="0" borderId="0" xfId="122" applyFont="1">
      <alignment/>
      <protection/>
    </xf>
    <xf numFmtId="0" fontId="7" fillId="0" borderId="0" xfId="122" applyFont="1">
      <alignment/>
      <protection/>
    </xf>
    <xf numFmtId="164" fontId="7" fillId="0" borderId="0" xfId="77" applyNumberFormat="1" applyFont="1" applyAlignment="1">
      <alignment/>
    </xf>
    <xf numFmtId="164" fontId="7" fillId="0" borderId="0" xfId="77" applyNumberFormat="1" applyFont="1" applyAlignment="1">
      <alignment horizontal="center"/>
    </xf>
    <xf numFmtId="14" fontId="4" fillId="0" borderId="0" xfId="122" applyNumberFormat="1" applyFont="1" applyAlignment="1">
      <alignment horizontal="center"/>
      <protection/>
    </xf>
    <xf numFmtId="164" fontId="4" fillId="0" borderId="19" xfId="77" applyNumberFormat="1" applyFont="1" applyBorder="1" applyAlignment="1">
      <alignment horizontal="center" wrapText="1"/>
    </xf>
    <xf numFmtId="0" fontId="4" fillId="0" borderId="19" xfId="124" applyFont="1" applyBorder="1" applyAlignment="1">
      <alignment horizontal="center"/>
      <protection/>
    </xf>
    <xf numFmtId="0" fontId="4" fillId="0" borderId="0" xfId="124" applyFont="1" applyBorder="1" applyAlignment="1">
      <alignment horizontal="center"/>
      <protection/>
    </xf>
    <xf numFmtId="0" fontId="4" fillId="0" borderId="19" xfId="124" applyFont="1" applyBorder="1" applyAlignment="1">
      <alignment horizontal="center" vertical="center" wrapText="1"/>
      <protection/>
    </xf>
    <xf numFmtId="164" fontId="4" fillId="0" borderId="19" xfId="77" applyNumberFormat="1" applyFont="1" applyBorder="1" applyAlignment="1">
      <alignment horizontal="center" vertical="center"/>
    </xf>
    <xf numFmtId="0" fontId="3" fillId="0" borderId="19" xfId="124" applyFont="1" applyBorder="1">
      <alignment/>
      <protection/>
    </xf>
    <xf numFmtId="165" fontId="4" fillId="0" borderId="19" xfId="130" applyNumberFormat="1" applyFont="1" applyBorder="1" applyAlignment="1">
      <alignment/>
    </xf>
    <xf numFmtId="9" fontId="4" fillId="0" borderId="19" xfId="136" applyFont="1" applyBorder="1" applyAlignment="1">
      <alignment/>
    </xf>
    <xf numFmtId="165" fontId="3" fillId="0" borderId="19" xfId="130" applyNumberFormat="1" applyFont="1" applyBorder="1" applyAlignment="1">
      <alignment horizontal="center"/>
    </xf>
    <xf numFmtId="14" fontId="3" fillId="0" borderId="19" xfId="124" applyNumberFormat="1" applyFont="1" applyBorder="1" applyAlignment="1">
      <alignment horizontal="center"/>
      <protection/>
    </xf>
    <xf numFmtId="0" fontId="3" fillId="0" borderId="19" xfId="124" applyFont="1" applyBorder="1" applyAlignment="1">
      <alignment horizontal="center"/>
      <protection/>
    </xf>
    <xf numFmtId="49" fontId="3" fillId="0" borderId="19" xfId="124" applyNumberFormat="1" applyFont="1" applyBorder="1" applyAlignment="1">
      <alignment horizontal="center"/>
      <protection/>
    </xf>
    <xf numFmtId="0" fontId="3" fillId="0" borderId="0" xfId="124" applyFont="1" applyBorder="1">
      <alignment/>
      <protection/>
    </xf>
    <xf numFmtId="0" fontId="3" fillId="0" borderId="0" xfId="124" applyFont="1">
      <alignment/>
      <protection/>
    </xf>
    <xf numFmtId="49" fontId="3" fillId="0" borderId="19" xfId="124" applyNumberFormat="1" applyFont="1" applyBorder="1" applyAlignment="1">
      <alignment horizontal="center" vertical="center"/>
      <protection/>
    </xf>
    <xf numFmtId="165" fontId="4" fillId="0" borderId="19" xfId="130" applyNumberFormat="1" applyFont="1" applyFill="1" applyBorder="1" applyAlignment="1">
      <alignment horizontal="center" vertical="center"/>
    </xf>
    <xf numFmtId="9" fontId="4" fillId="0" borderId="19" xfId="136" applyFont="1" applyFill="1" applyBorder="1" applyAlignment="1">
      <alignment horizontal="center" vertical="center"/>
    </xf>
    <xf numFmtId="164" fontId="4" fillId="0" borderId="19" xfId="77" applyNumberFormat="1" applyFont="1" applyFill="1" applyBorder="1" applyAlignment="1">
      <alignment horizontal="center" vertical="center"/>
    </xf>
    <xf numFmtId="14" fontId="4" fillId="0" borderId="19" xfId="124" applyNumberFormat="1" applyFont="1" applyFill="1" applyBorder="1" applyAlignment="1">
      <alignment horizontal="center" vertical="center"/>
      <protection/>
    </xf>
    <xf numFmtId="0" fontId="4" fillId="0" borderId="19" xfId="124" applyFont="1" applyFill="1" applyBorder="1" applyAlignment="1">
      <alignment vertical="center"/>
      <protection/>
    </xf>
    <xf numFmtId="0" fontId="4" fillId="0" borderId="0" xfId="124" applyFont="1" applyFill="1" applyBorder="1" applyAlignment="1">
      <alignment vertical="center"/>
      <protection/>
    </xf>
    <xf numFmtId="0" fontId="4" fillId="0" borderId="0" xfId="124" applyFont="1" applyAlignment="1">
      <alignment horizontal="center" vertical="center"/>
      <protection/>
    </xf>
    <xf numFmtId="0" fontId="4" fillId="0" borderId="0" xfId="122" applyFont="1" applyFill="1" applyAlignment="1">
      <alignment horizontal="center" vertical="center"/>
      <protection/>
    </xf>
    <xf numFmtId="0" fontId="4" fillId="0" borderId="0" xfId="122" applyFont="1" applyFill="1" applyBorder="1" applyAlignment="1">
      <alignment horizontal="center" vertical="center"/>
      <protection/>
    </xf>
    <xf numFmtId="164" fontId="4" fillId="0" borderId="0" xfId="77" applyNumberFormat="1" applyFont="1" applyFill="1" applyBorder="1" applyAlignment="1">
      <alignment horizontal="center" vertical="center"/>
    </xf>
    <xf numFmtId="14" fontId="4" fillId="0" borderId="0" xfId="122" applyNumberFormat="1" applyFont="1" applyFill="1" applyBorder="1" applyAlignment="1">
      <alignment horizontal="center" vertical="center"/>
      <protection/>
    </xf>
    <xf numFmtId="0" fontId="3" fillId="0" borderId="0" xfId="122" applyFont="1" applyBorder="1">
      <alignment/>
      <protection/>
    </xf>
    <xf numFmtId="0" fontId="4" fillId="0" borderId="0" xfId="122" applyFont="1" applyBorder="1">
      <alignment/>
      <protection/>
    </xf>
    <xf numFmtId="164" fontId="4" fillId="0" borderId="0" xfId="77" applyNumberFormat="1" applyFont="1" applyBorder="1" applyAlignment="1">
      <alignment/>
    </xf>
    <xf numFmtId="164" fontId="4" fillId="0" borderId="0" xfId="77" applyNumberFormat="1" applyFont="1" applyBorder="1" applyAlignment="1">
      <alignment horizontal="center"/>
    </xf>
    <xf numFmtId="14" fontId="4" fillId="0" borderId="0" xfId="122" applyNumberFormat="1" applyFont="1" applyBorder="1" applyAlignment="1">
      <alignment horizontal="center"/>
      <protection/>
    </xf>
    <xf numFmtId="0" fontId="4" fillId="0" borderId="0" xfId="122" applyFont="1" applyBorder="1" applyAlignment="1">
      <alignment horizontal="center"/>
      <protection/>
    </xf>
    <xf numFmtId="0" fontId="3" fillId="0" borderId="0" xfId="122" applyFont="1" applyFill="1" applyBorder="1">
      <alignment/>
      <protection/>
    </xf>
    <xf numFmtId="0" fontId="4" fillId="0" borderId="0" xfId="122" applyFont="1" applyFill="1">
      <alignment/>
      <protection/>
    </xf>
    <xf numFmtId="0" fontId="4" fillId="0" borderId="0" xfId="122" applyFont="1" applyFill="1" applyBorder="1">
      <alignment/>
      <protection/>
    </xf>
    <xf numFmtId="0" fontId="3" fillId="0" borderId="0" xfId="122" applyFont="1" applyFill="1">
      <alignment/>
      <protection/>
    </xf>
    <xf numFmtId="164" fontId="4" fillId="0" borderId="19" xfId="77" applyNumberFormat="1" applyFont="1" applyFill="1" applyBorder="1" applyAlignment="1">
      <alignment horizontal="center"/>
    </xf>
    <xf numFmtId="14" fontId="4" fillId="0" borderId="19" xfId="122" applyNumberFormat="1" applyFont="1" applyFill="1" applyBorder="1" applyAlignment="1">
      <alignment horizontal="center"/>
      <protection/>
    </xf>
    <xf numFmtId="0" fontId="4" fillId="0" borderId="19" xfId="122" applyFont="1" applyFill="1" applyBorder="1" applyAlignment="1">
      <alignment horizontal="center"/>
      <protection/>
    </xf>
    <xf numFmtId="42" fontId="4" fillId="0" borderId="19" xfId="77" applyNumberFormat="1" applyFont="1" applyFill="1" applyBorder="1" applyAlignment="1">
      <alignment horizontal="center"/>
    </xf>
    <xf numFmtId="0" fontId="11" fillId="0" borderId="0" xfId="122" applyFont="1" applyFill="1">
      <alignment/>
      <protection/>
    </xf>
    <xf numFmtId="0" fontId="12" fillId="0" borderId="0" xfId="122" applyFont="1" applyFill="1" applyBorder="1" applyAlignment="1">
      <alignment horizontal="center"/>
      <protection/>
    </xf>
    <xf numFmtId="164" fontId="12" fillId="0" borderId="0" xfId="77" applyNumberFormat="1" applyFont="1" applyFill="1" applyBorder="1" applyAlignment="1">
      <alignment horizontal="center"/>
    </xf>
    <xf numFmtId="14" fontId="12" fillId="0" borderId="0" xfId="122" applyNumberFormat="1" applyFont="1" applyFill="1" applyBorder="1" applyAlignment="1">
      <alignment horizontal="center"/>
      <protection/>
    </xf>
    <xf numFmtId="0" fontId="12" fillId="0" borderId="0" xfId="122" applyFont="1" applyFill="1">
      <alignment/>
      <protection/>
    </xf>
    <xf numFmtId="164" fontId="4" fillId="0" borderId="0" xfId="77" applyNumberFormat="1" applyFont="1" applyFill="1" applyBorder="1" applyAlignment="1">
      <alignment/>
    </xf>
    <xf numFmtId="164" fontId="4" fillId="0" borderId="0" xfId="77" applyNumberFormat="1" applyFont="1" applyFill="1" applyBorder="1" applyAlignment="1">
      <alignment horizontal="center"/>
    </xf>
    <xf numFmtId="14" fontId="4" fillId="0" borderId="0" xfId="122" applyNumberFormat="1" applyFont="1" applyFill="1" applyBorder="1" applyAlignment="1">
      <alignment horizontal="center"/>
      <protection/>
    </xf>
    <xf numFmtId="0" fontId="4" fillId="0" borderId="0" xfId="122" applyFont="1" applyFill="1" applyBorder="1" applyAlignment="1">
      <alignment horizontal="center"/>
      <protection/>
    </xf>
    <xf numFmtId="164" fontId="3" fillId="0" borderId="0" xfId="77" applyNumberFormat="1" applyFont="1" applyAlignment="1">
      <alignment/>
    </xf>
    <xf numFmtId="164" fontId="3" fillId="0" borderId="0" xfId="77" applyNumberFormat="1" applyFont="1" applyAlignment="1">
      <alignment horizontal="center"/>
    </xf>
    <xf numFmtId="14" fontId="3" fillId="0" borderId="0" xfId="122" applyNumberFormat="1" applyFont="1" applyAlignment="1">
      <alignment horizontal="center"/>
      <protection/>
    </xf>
    <xf numFmtId="0" fontId="3" fillId="0" borderId="0" xfId="122" applyFont="1" applyAlignment="1">
      <alignment horizontal="center"/>
      <protection/>
    </xf>
    <xf numFmtId="0" fontId="26" fillId="0" borderId="0" xfId="120" applyFill="1">
      <alignment/>
      <protection/>
    </xf>
    <xf numFmtId="0" fontId="31" fillId="0" borderId="0" xfId="120" applyFont="1" applyFill="1" applyAlignment="1">
      <alignment horizontal="right"/>
      <protection/>
    </xf>
    <xf numFmtId="0" fontId="32" fillId="0" borderId="0" xfId="120" applyFont="1" applyFill="1" applyAlignment="1" applyProtection="1">
      <alignment vertical="center" wrapText="1"/>
      <protection locked="0"/>
    </xf>
    <xf numFmtId="0" fontId="32" fillId="0" borderId="0" xfId="120" applyFont="1" applyFill="1" applyAlignment="1" applyProtection="1">
      <alignment horizontal="center" vertical="top" wrapText="1"/>
      <protection locked="0"/>
    </xf>
    <xf numFmtId="0" fontId="26" fillId="0" borderId="0" xfId="120" applyFill="1" applyBorder="1" applyAlignment="1">
      <alignment horizontal="right" wrapText="1"/>
      <protection/>
    </xf>
    <xf numFmtId="0" fontId="33" fillId="0" borderId="20" xfId="120" applyFont="1" applyFill="1" applyBorder="1" applyAlignment="1">
      <alignment horizontal="center" vertical="center" textRotation="90" wrapText="1"/>
      <protection/>
    </xf>
    <xf numFmtId="0" fontId="32" fillId="0" borderId="21" xfId="120" applyFont="1" applyFill="1" applyBorder="1" applyAlignment="1">
      <alignment horizontal="center" vertical="center"/>
      <protection/>
    </xf>
    <xf numFmtId="0" fontId="34" fillId="0" borderId="21" xfId="120" applyFont="1" applyFill="1" applyBorder="1" applyAlignment="1">
      <alignment horizontal="center" vertical="center" wrapText="1"/>
      <protection/>
    </xf>
    <xf numFmtId="0" fontId="34" fillId="0" borderId="21" xfId="120" applyFont="1" applyFill="1" applyBorder="1" applyAlignment="1">
      <alignment horizontal="center" vertical="center" wrapText="1"/>
      <protection/>
    </xf>
    <xf numFmtId="0" fontId="26" fillId="0" borderId="0" xfId="120" applyFill="1" applyBorder="1" applyAlignment="1">
      <alignment horizontal="center"/>
      <protection/>
    </xf>
    <xf numFmtId="0" fontId="34" fillId="0" borderId="0" xfId="120" applyFont="1" applyFill="1" applyBorder="1" applyAlignment="1">
      <alignment horizontal="center" vertical="center" wrapText="1"/>
      <protection/>
    </xf>
    <xf numFmtId="0" fontId="26" fillId="0" borderId="0" xfId="120" applyFill="1" applyAlignment="1">
      <alignment horizontal="center"/>
      <protection/>
    </xf>
    <xf numFmtId="0" fontId="26" fillId="0" borderId="22" xfId="120" applyFill="1" applyBorder="1" applyAlignment="1">
      <alignment horizontal="center" vertical="center"/>
      <protection/>
    </xf>
    <xf numFmtId="0" fontId="26" fillId="0" borderId="23" xfId="120" applyFill="1" applyBorder="1" applyAlignment="1" applyProtection="1">
      <alignment horizontal="left" vertical="center" wrapText="1" indent="1"/>
      <protection locked="0"/>
    </xf>
    <xf numFmtId="167" fontId="36" fillId="0" borderId="23" xfId="120" applyNumberFormat="1" applyFont="1" applyFill="1" applyBorder="1" applyAlignment="1" applyProtection="1">
      <alignment horizontal="right" vertical="center"/>
      <protection/>
    </xf>
    <xf numFmtId="167" fontId="36" fillId="0" borderId="0" xfId="120" applyNumberFormat="1" applyFont="1" applyFill="1" applyBorder="1" applyAlignment="1" applyProtection="1">
      <alignment horizontal="right" vertical="center"/>
      <protection/>
    </xf>
    <xf numFmtId="167" fontId="26" fillId="0" borderId="0" xfId="120" applyNumberFormat="1" applyFill="1">
      <alignment/>
      <protection/>
    </xf>
    <xf numFmtId="0" fontId="37" fillId="0" borderId="23" xfId="120" applyFont="1" applyFill="1" applyBorder="1" applyAlignment="1">
      <alignment horizontal="left" vertical="center" indent="5"/>
      <protection/>
    </xf>
    <xf numFmtId="168" fontId="38" fillId="0" borderId="23" xfId="82" applyNumberFormat="1" applyFont="1" applyFill="1" applyBorder="1" applyAlignment="1">
      <alignment vertical="center"/>
    </xf>
    <xf numFmtId="168" fontId="38" fillId="0" borderId="0" xfId="82" applyNumberFormat="1" applyFont="1" applyFill="1" applyBorder="1" applyAlignment="1">
      <alignment vertical="center"/>
    </xf>
    <xf numFmtId="0" fontId="26" fillId="0" borderId="23" xfId="120" applyFont="1" applyFill="1" applyBorder="1" applyAlignment="1">
      <alignment horizontal="left" vertical="center" indent="1"/>
      <protection/>
    </xf>
    <xf numFmtId="167" fontId="38" fillId="0" borderId="23" xfId="120" applyNumberFormat="1" applyFont="1" applyFill="1" applyBorder="1" applyAlignment="1" applyProtection="1">
      <alignment horizontal="right" vertical="center"/>
      <protection locked="0"/>
    </xf>
    <xf numFmtId="168" fontId="39" fillId="0" borderId="0" xfId="82" applyNumberFormat="1" applyFont="1" applyFill="1" applyBorder="1" applyAlignment="1">
      <alignment vertical="center"/>
    </xf>
    <xf numFmtId="168" fontId="40" fillId="0" borderId="0" xfId="82" applyNumberFormat="1" applyFont="1" applyFill="1" applyBorder="1" applyAlignment="1">
      <alignment vertical="center"/>
    </xf>
    <xf numFmtId="0" fontId="26" fillId="0" borderId="24" xfId="120" applyFill="1" applyBorder="1" applyAlignment="1">
      <alignment horizontal="center" vertical="center"/>
      <protection/>
    </xf>
    <xf numFmtId="0" fontId="37" fillId="0" borderId="25" xfId="120" applyFont="1" applyFill="1" applyBorder="1" applyAlignment="1">
      <alignment horizontal="left" vertical="center" wrapText="1" indent="5"/>
      <protection/>
    </xf>
    <xf numFmtId="167" fontId="38" fillId="0" borderId="25" xfId="120" applyNumberFormat="1" applyFont="1" applyFill="1" applyBorder="1" applyAlignment="1" applyProtection="1">
      <alignment horizontal="right" vertical="center"/>
      <protection locked="0"/>
    </xf>
    <xf numFmtId="168" fontId="38" fillId="0" borderId="25" xfId="82" applyNumberFormat="1" applyFont="1" applyFill="1" applyBorder="1" applyAlignment="1">
      <alignment vertical="center"/>
    </xf>
    <xf numFmtId="168" fontId="26" fillId="0" borderId="0" xfId="120" applyNumberFormat="1" applyFill="1">
      <alignment/>
      <protection/>
    </xf>
    <xf numFmtId="9" fontId="4" fillId="0" borderId="19" xfId="136" applyNumberFormat="1" applyFont="1" applyBorder="1" applyAlignment="1">
      <alignment/>
    </xf>
    <xf numFmtId="0" fontId="26" fillId="0" borderId="26" xfId="120" applyFill="1" applyBorder="1" applyAlignment="1">
      <alignment horizontal="center" vertical="center"/>
      <protection/>
    </xf>
    <xf numFmtId="167" fontId="38" fillId="0" borderId="27" xfId="120" applyNumberFormat="1" applyFont="1" applyFill="1" applyBorder="1" applyAlignment="1" applyProtection="1">
      <alignment horizontal="right" vertical="center"/>
      <protection locked="0"/>
    </xf>
    <xf numFmtId="168" fontId="38" fillId="0" borderId="27" xfId="82" applyNumberFormat="1" applyFont="1" applyFill="1" applyBorder="1" applyAlignment="1">
      <alignment vertical="center"/>
    </xf>
    <xf numFmtId="0" fontId="26" fillId="0" borderId="20" xfId="120" applyFill="1" applyBorder="1" applyAlignment="1">
      <alignment horizontal="center" vertical="center"/>
      <protection/>
    </xf>
    <xf numFmtId="0" fontId="37" fillId="0" borderId="27" xfId="120" applyFont="1" applyFill="1" applyBorder="1" applyAlignment="1">
      <alignment horizontal="left" vertical="center" wrapText="1" indent="5"/>
      <protection/>
    </xf>
    <xf numFmtId="0" fontId="26" fillId="0" borderId="28" xfId="120" applyFill="1" applyBorder="1" applyAlignment="1">
      <alignment horizontal="center" vertical="center"/>
      <protection/>
    </xf>
    <xf numFmtId="0" fontId="26" fillId="0" borderId="29" xfId="120" applyFill="1" applyBorder="1" applyAlignment="1" applyProtection="1">
      <alignment horizontal="left" vertical="center" wrapText="1" indent="1"/>
      <protection locked="0"/>
    </xf>
    <xf numFmtId="167" fontId="36" fillId="0" borderId="29" xfId="120" applyNumberFormat="1" applyFont="1" applyFill="1" applyBorder="1" applyAlignment="1" applyProtection="1">
      <alignment horizontal="right" vertical="center"/>
      <protection/>
    </xf>
    <xf numFmtId="167" fontId="36" fillId="0" borderId="30" xfId="120" applyNumberFormat="1" applyFont="1" applyFill="1" applyBorder="1" applyAlignment="1" applyProtection="1">
      <alignment horizontal="right" vertical="center"/>
      <protection/>
    </xf>
    <xf numFmtId="0" fontId="26" fillId="0" borderId="21" xfId="120" applyFont="1" applyFill="1" applyBorder="1" applyAlignment="1">
      <alignment horizontal="left" vertical="center" indent="1"/>
      <protection/>
    </xf>
    <xf numFmtId="167" fontId="38" fillId="0" borderId="21" xfId="120" applyNumberFormat="1" applyFont="1" applyFill="1" applyBorder="1" applyAlignment="1" applyProtection="1">
      <alignment horizontal="right" vertical="center"/>
      <protection locked="0"/>
    </xf>
    <xf numFmtId="168" fontId="38" fillId="0" borderId="21" xfId="82" applyNumberFormat="1" applyFont="1" applyFill="1" applyBorder="1" applyAlignment="1">
      <alignment vertical="center"/>
    </xf>
    <xf numFmtId="168" fontId="38" fillId="0" borderId="31" xfId="82" applyNumberFormat="1" applyFont="1" applyFill="1" applyBorder="1" applyAlignment="1">
      <alignment vertical="center"/>
    </xf>
    <xf numFmtId="168" fontId="38" fillId="0" borderId="32" xfId="82" applyNumberFormat="1" applyFont="1" applyFill="1" applyBorder="1" applyAlignment="1">
      <alignment vertical="center"/>
    </xf>
    <xf numFmtId="0" fontId="26" fillId="0" borderId="25" xfId="120" applyFont="1" applyFill="1" applyBorder="1" applyAlignment="1">
      <alignment horizontal="left" vertical="center" indent="1"/>
      <protection/>
    </xf>
    <xf numFmtId="168" fontId="38" fillId="0" borderId="33" xfId="82" applyNumberFormat="1" applyFont="1" applyFill="1" applyBorder="1" applyAlignment="1">
      <alignment vertical="center"/>
    </xf>
    <xf numFmtId="164" fontId="26" fillId="0" borderId="23" xfId="74" applyNumberFormat="1" applyFont="1" applyFill="1" applyBorder="1" applyAlignment="1">
      <alignment/>
    </xf>
    <xf numFmtId="164" fontId="26" fillId="0" borderId="25" xfId="74" applyNumberFormat="1" applyFont="1" applyFill="1" applyBorder="1" applyAlignment="1">
      <alignment/>
    </xf>
    <xf numFmtId="0" fontId="41" fillId="0" borderId="0" xfId="107" applyFont="1" applyFill="1" applyBorder="1" applyAlignment="1">
      <alignment horizontal="center"/>
      <protection/>
    </xf>
    <xf numFmtId="0" fontId="42" fillId="0" borderId="0" xfId="107" applyFont="1" applyFill="1" applyBorder="1">
      <alignment/>
      <protection/>
    </xf>
    <xf numFmtId="0" fontId="42" fillId="0" borderId="34" xfId="107" applyFont="1" applyFill="1" applyBorder="1">
      <alignment/>
      <protection/>
    </xf>
    <xf numFmtId="0" fontId="42" fillId="0" borderId="35" xfId="107" applyFont="1" applyFill="1" applyBorder="1">
      <alignment/>
      <protection/>
    </xf>
    <xf numFmtId="0" fontId="43" fillId="0" borderId="0" xfId="107" applyFont="1" applyFill="1" applyBorder="1">
      <alignment/>
      <protection/>
    </xf>
    <xf numFmtId="0" fontId="42" fillId="0" borderId="0" xfId="107" applyFont="1" applyFill="1" applyBorder="1" applyAlignment="1">
      <alignment horizontal="center"/>
      <protection/>
    </xf>
    <xf numFmtId="0" fontId="42" fillId="0" borderId="0" xfId="107" applyFont="1" applyFill="1" applyBorder="1" applyAlignment="1">
      <alignment horizontal="right"/>
      <protection/>
    </xf>
    <xf numFmtId="0" fontId="42" fillId="0" borderId="36" xfId="107" applyFont="1" applyFill="1" applyBorder="1">
      <alignment/>
      <protection/>
    </xf>
    <xf numFmtId="3" fontId="42" fillId="0" borderId="34" xfId="107" applyNumberFormat="1" applyFont="1" applyFill="1" applyBorder="1" applyAlignment="1">
      <alignment horizontal="center" vertical="center"/>
      <protection/>
    </xf>
    <xf numFmtId="3" fontId="42" fillId="0" borderId="37" xfId="107" applyNumberFormat="1" applyFont="1" applyFill="1" applyBorder="1" applyAlignment="1">
      <alignment horizontal="center" vertical="center" wrapText="1"/>
      <protection/>
    </xf>
    <xf numFmtId="3" fontId="42" fillId="0" borderId="38" xfId="107" applyNumberFormat="1" applyFont="1" applyFill="1" applyBorder="1" applyAlignment="1">
      <alignment horizontal="center" vertical="center" wrapText="1"/>
      <protection/>
    </xf>
    <xf numFmtId="3" fontId="42" fillId="0" borderId="39" xfId="107" applyNumberFormat="1" applyFont="1" applyFill="1" applyBorder="1" applyAlignment="1">
      <alignment horizontal="center" vertical="center" wrapText="1"/>
      <protection/>
    </xf>
    <xf numFmtId="3" fontId="42" fillId="0" borderId="40" xfId="107" applyNumberFormat="1" applyFont="1" applyFill="1" applyBorder="1" applyAlignment="1">
      <alignment horizontal="center" vertical="center" wrapText="1"/>
      <protection/>
    </xf>
    <xf numFmtId="3" fontId="44" fillId="0" borderId="41" xfId="107" applyNumberFormat="1" applyFont="1" applyFill="1" applyBorder="1" applyAlignment="1">
      <alignment horizontal="center" vertical="center" wrapText="1"/>
      <protection/>
    </xf>
    <xf numFmtId="3" fontId="44" fillId="0" borderId="42" xfId="107" applyNumberFormat="1" applyFont="1" applyFill="1" applyBorder="1" applyAlignment="1">
      <alignment horizontal="center" vertical="center"/>
      <protection/>
    </xf>
    <xf numFmtId="3" fontId="44" fillId="0" borderId="43" xfId="107" applyNumberFormat="1" applyFont="1" applyFill="1" applyBorder="1" applyAlignment="1">
      <alignment horizontal="center" vertical="center"/>
      <protection/>
    </xf>
    <xf numFmtId="0" fontId="44" fillId="0" borderId="22" xfId="107" applyFont="1" applyFill="1" applyBorder="1" applyAlignment="1">
      <alignment horizontal="center" vertical="center" wrapText="1"/>
      <protection/>
    </xf>
    <xf numFmtId="0" fontId="44" fillId="0" borderId="44" xfId="107" applyFont="1" applyFill="1" applyBorder="1" applyAlignment="1">
      <alignment horizontal="center" vertical="center" wrapText="1"/>
      <protection/>
    </xf>
    <xf numFmtId="0" fontId="48" fillId="0" borderId="45" xfId="107" applyFont="1" applyFill="1" applyBorder="1" applyAlignment="1">
      <alignment horizontal="center" wrapText="1"/>
      <protection/>
    </xf>
    <xf numFmtId="0" fontId="42" fillId="0" borderId="46" xfId="107" applyFont="1" applyFill="1" applyBorder="1" applyAlignment="1">
      <alignment horizontal="center" wrapText="1"/>
      <protection/>
    </xf>
    <xf numFmtId="3" fontId="42" fillId="0" borderId="47" xfId="107" applyNumberFormat="1" applyFont="1" applyFill="1" applyBorder="1" applyAlignment="1">
      <alignment horizontal="center" vertical="center"/>
      <protection/>
    </xf>
    <xf numFmtId="3" fontId="42" fillId="0" borderId="47" xfId="107" applyNumberFormat="1" applyFont="1" applyFill="1" applyBorder="1" applyAlignment="1">
      <alignment horizontal="center" vertical="center"/>
      <protection/>
    </xf>
    <xf numFmtId="3" fontId="42" fillId="0" borderId="48" xfId="107" applyNumberFormat="1" applyFont="1" applyFill="1" applyBorder="1" applyAlignment="1">
      <alignment horizontal="center" vertical="center"/>
      <protection/>
    </xf>
    <xf numFmtId="3" fontId="42" fillId="0" borderId="49" xfId="107" applyNumberFormat="1" applyFont="1" applyFill="1" applyBorder="1" applyAlignment="1">
      <alignment horizontal="center" vertical="center"/>
      <protection/>
    </xf>
    <xf numFmtId="3" fontId="42" fillId="0" borderId="50" xfId="107" applyNumberFormat="1" applyFont="1" applyFill="1" applyBorder="1" applyAlignment="1">
      <alignment horizontal="center" vertical="center"/>
      <protection/>
    </xf>
    <xf numFmtId="3" fontId="42" fillId="0" borderId="50" xfId="107" applyNumberFormat="1" applyFont="1" applyFill="1" applyBorder="1" applyAlignment="1">
      <alignment horizontal="center" vertical="center"/>
      <protection/>
    </xf>
    <xf numFmtId="3" fontId="42" fillId="0" borderId="51" xfId="107" applyNumberFormat="1" applyFont="1" applyFill="1" applyBorder="1" applyAlignment="1">
      <alignment horizontal="center" vertical="center"/>
      <protection/>
    </xf>
    <xf numFmtId="3" fontId="42" fillId="0" borderId="52" xfId="107" applyNumberFormat="1" applyFont="1" applyFill="1" applyBorder="1" applyAlignment="1">
      <alignment horizontal="center" vertical="center"/>
      <protection/>
    </xf>
    <xf numFmtId="165" fontId="47" fillId="0" borderId="22" xfId="132" applyNumberFormat="1" applyFont="1" applyFill="1" applyBorder="1" applyAlignment="1">
      <alignment horizontal="center" vertical="center"/>
    </xf>
    <xf numFmtId="165" fontId="47" fillId="0" borderId="44" xfId="132" applyNumberFormat="1" applyFont="1" applyFill="1" applyBorder="1" applyAlignment="1">
      <alignment horizontal="center" vertical="center"/>
    </xf>
    <xf numFmtId="165" fontId="47" fillId="0" borderId="53" xfId="132" applyNumberFormat="1" applyFont="1" applyFill="1" applyBorder="1" applyAlignment="1">
      <alignment horizontal="center" vertical="center"/>
    </xf>
    <xf numFmtId="165" fontId="47" fillId="0" borderId="49" xfId="132" applyNumberFormat="1" applyFont="1" applyFill="1" applyBorder="1" applyAlignment="1">
      <alignment horizontal="center" vertical="center"/>
    </xf>
    <xf numFmtId="165" fontId="47" fillId="0" borderId="49" xfId="132" applyNumberFormat="1" applyFont="1" applyFill="1" applyBorder="1" applyAlignment="1">
      <alignment horizontal="center" vertical="center"/>
    </xf>
    <xf numFmtId="165" fontId="47" fillId="0" borderId="54" xfId="132" applyNumberFormat="1" applyFont="1" applyFill="1" applyBorder="1" applyAlignment="1">
      <alignment horizontal="center" vertical="center"/>
    </xf>
    <xf numFmtId="165" fontId="47" fillId="0" borderId="41" xfId="132" applyNumberFormat="1" applyFont="1" applyFill="1" applyBorder="1" applyAlignment="1">
      <alignment horizontal="center" vertical="center"/>
    </xf>
    <xf numFmtId="0" fontId="42" fillId="0" borderId="55" xfId="107" applyFont="1" applyFill="1" applyBorder="1">
      <alignment/>
      <protection/>
    </xf>
    <xf numFmtId="0" fontId="42" fillId="0" borderId="56" xfId="107" applyFont="1" applyFill="1" applyBorder="1" applyAlignment="1">
      <alignment horizontal="center" vertical="center"/>
      <protection/>
    </xf>
    <xf numFmtId="3" fontId="44" fillId="0" borderId="47" xfId="107" applyNumberFormat="1" applyFont="1" applyFill="1" applyBorder="1" applyAlignment="1">
      <alignment horizontal="center" vertical="center" wrapText="1"/>
      <protection/>
    </xf>
    <xf numFmtId="3" fontId="48" fillId="0" borderId="47" xfId="107" applyNumberFormat="1" applyFont="1" applyFill="1" applyBorder="1" applyAlignment="1">
      <alignment horizontal="center" vertical="center" wrapText="1"/>
      <protection/>
    </xf>
    <xf numFmtId="3" fontId="47" fillId="0" borderId="47" xfId="107" applyNumberFormat="1" applyFont="1" applyFill="1" applyBorder="1" applyAlignment="1">
      <alignment horizontal="center" vertical="center" wrapText="1"/>
      <protection/>
    </xf>
    <xf numFmtId="3" fontId="49" fillId="0" borderId="48" xfId="107" applyNumberFormat="1" applyFont="1" applyFill="1" applyBorder="1" applyAlignment="1">
      <alignment horizontal="center" vertical="center" wrapText="1"/>
      <protection/>
    </xf>
    <xf numFmtId="3" fontId="45" fillId="0" borderId="22" xfId="107" applyNumberFormat="1" applyFont="1" applyFill="1" applyBorder="1" applyAlignment="1">
      <alignment horizontal="center" vertical="center" wrapText="1"/>
      <protection/>
    </xf>
    <xf numFmtId="3" fontId="49" fillId="0" borderId="23" xfId="107" applyNumberFormat="1" applyFont="1" applyFill="1" applyBorder="1" applyAlignment="1">
      <alignment horizontal="center" vertical="center" wrapText="1"/>
      <protection/>
    </xf>
    <xf numFmtId="3" fontId="45" fillId="0" borderId="23" xfId="107" applyNumberFormat="1" applyFont="1" applyFill="1" applyBorder="1" applyAlignment="1">
      <alignment horizontal="center" vertical="center" wrapText="1"/>
      <protection/>
    </xf>
    <xf numFmtId="3" fontId="45" fillId="0" borderId="32" xfId="107" applyNumberFormat="1" applyFont="1" applyFill="1" applyBorder="1" applyAlignment="1">
      <alignment horizontal="center" vertical="center" wrapText="1"/>
      <protection/>
    </xf>
    <xf numFmtId="3" fontId="47" fillId="0" borderId="52" xfId="107" applyNumberFormat="1" applyFont="1" applyFill="1" applyBorder="1" applyAlignment="1">
      <alignment horizontal="center" vertical="center" wrapText="1"/>
      <protection/>
    </xf>
    <xf numFmtId="3" fontId="42" fillId="0" borderId="22" xfId="107" applyNumberFormat="1" applyFont="1" applyFill="1" applyBorder="1" applyAlignment="1">
      <alignment horizontal="center" vertical="center" wrapText="1"/>
      <protection/>
    </xf>
    <xf numFmtId="3" fontId="44" fillId="0" borderId="44" xfId="107" applyNumberFormat="1" applyFont="1" applyFill="1" applyBorder="1" applyAlignment="1">
      <alignment horizontal="center" vertical="center" wrapText="1"/>
      <protection/>
    </xf>
    <xf numFmtId="3" fontId="44" fillId="0" borderId="19" xfId="107" applyNumberFormat="1" applyFont="1" applyFill="1" applyBorder="1" applyAlignment="1">
      <alignment horizontal="center" vertical="center" wrapText="1"/>
      <protection/>
    </xf>
    <xf numFmtId="3" fontId="44" fillId="0" borderId="46" xfId="107" applyNumberFormat="1" applyFont="1" applyFill="1" applyBorder="1" applyAlignment="1">
      <alignment horizontal="center" vertical="center" wrapText="1"/>
      <protection/>
    </xf>
    <xf numFmtId="0" fontId="42" fillId="0" borderId="57" xfId="107" applyFont="1" applyFill="1" applyBorder="1">
      <alignment/>
      <protection/>
    </xf>
    <xf numFmtId="0" fontId="44" fillId="0" borderId="56" xfId="107" applyFont="1" applyFill="1" applyBorder="1" applyAlignment="1">
      <alignment horizontal="center" vertical="center"/>
      <protection/>
    </xf>
    <xf numFmtId="14" fontId="42" fillId="0" borderId="47" xfId="107" applyNumberFormat="1" applyFont="1" applyFill="1" applyBorder="1" applyAlignment="1">
      <alignment horizontal="center" vertical="center" wrapText="1"/>
      <protection/>
    </xf>
    <xf numFmtId="14" fontId="42" fillId="0" borderId="48" xfId="107" applyNumberFormat="1" applyFont="1" applyFill="1" applyBorder="1" applyAlignment="1">
      <alignment horizontal="center" vertical="center" wrapText="1"/>
      <protection/>
    </xf>
    <xf numFmtId="14" fontId="42" fillId="0" borderId="22" xfId="107" applyNumberFormat="1" applyFont="1" applyFill="1" applyBorder="1" applyAlignment="1">
      <alignment horizontal="center" vertical="center" wrapText="1"/>
      <protection/>
    </xf>
    <xf numFmtId="14" fontId="42" fillId="0" borderId="23" xfId="107" applyNumberFormat="1" applyFont="1" applyFill="1" applyBorder="1" applyAlignment="1">
      <alignment horizontal="center" vertical="center" wrapText="1"/>
      <protection/>
    </xf>
    <xf numFmtId="14" fontId="42" fillId="0" borderId="23" xfId="107" applyNumberFormat="1" applyFont="1" applyFill="1" applyBorder="1" applyAlignment="1">
      <alignment horizontal="center" vertical="center" wrapText="1"/>
      <protection/>
    </xf>
    <xf numFmtId="14" fontId="42" fillId="0" borderId="32" xfId="107" applyNumberFormat="1" applyFont="1" applyFill="1" applyBorder="1" applyAlignment="1">
      <alignment horizontal="center" vertical="center" wrapText="1"/>
      <protection/>
    </xf>
    <xf numFmtId="14" fontId="47" fillId="0" borderId="52" xfId="107" applyNumberFormat="1" applyFont="1" applyFill="1" applyBorder="1" applyAlignment="1">
      <alignment horizontal="center" vertical="center" wrapText="1"/>
      <protection/>
    </xf>
    <xf numFmtId="14" fontId="42" fillId="0" borderId="22" xfId="107" applyNumberFormat="1" applyFont="1" applyFill="1" applyBorder="1" applyAlignment="1">
      <alignment horizontal="center" vertical="center" wrapText="1"/>
      <protection/>
    </xf>
    <xf numFmtId="14" fontId="42" fillId="0" borderId="44" xfId="107" applyNumberFormat="1" applyFont="1" applyFill="1" applyBorder="1" applyAlignment="1">
      <alignment horizontal="center" vertical="center" wrapText="1"/>
      <protection/>
    </xf>
    <xf numFmtId="14" fontId="42" fillId="0" borderId="19" xfId="107" applyNumberFormat="1" applyFont="1" applyFill="1" applyBorder="1" applyAlignment="1">
      <alignment horizontal="center" vertical="center" wrapText="1"/>
      <protection/>
    </xf>
    <xf numFmtId="14" fontId="42" fillId="0" borderId="46" xfId="107" applyNumberFormat="1" applyFont="1" applyFill="1" applyBorder="1" applyAlignment="1">
      <alignment horizontal="center" vertical="center" wrapText="1"/>
      <protection/>
    </xf>
    <xf numFmtId="14" fontId="42" fillId="0" borderId="41" xfId="107" applyNumberFormat="1" applyFont="1" applyFill="1" applyBorder="1" applyAlignment="1">
      <alignment horizontal="center" vertical="center" wrapText="1"/>
      <protection/>
    </xf>
    <xf numFmtId="0" fontId="48" fillId="0" borderId="56" xfId="107" applyFont="1" applyFill="1" applyBorder="1" applyAlignment="1">
      <alignment horizontal="center" vertical="center" wrapText="1"/>
      <protection/>
    </xf>
    <xf numFmtId="3" fontId="47" fillId="0" borderId="22" xfId="107" applyNumberFormat="1" applyFont="1" applyFill="1" applyBorder="1" applyAlignment="1">
      <alignment horizontal="center" vertical="center" wrapText="1"/>
      <protection/>
    </xf>
    <xf numFmtId="3" fontId="47" fillId="0" borderId="23" xfId="107" applyNumberFormat="1" applyFont="1" applyFill="1" applyBorder="1" applyAlignment="1">
      <alignment horizontal="center" vertical="center" wrapText="1"/>
      <protection/>
    </xf>
    <xf numFmtId="3" fontId="47" fillId="0" borderId="32" xfId="107" applyNumberFormat="1" applyFont="1" applyFill="1" applyBorder="1" applyAlignment="1">
      <alignment horizontal="center" vertical="center" wrapText="1"/>
      <protection/>
    </xf>
    <xf numFmtId="3" fontId="45" fillId="0" borderId="22" xfId="107" applyNumberFormat="1" applyFont="1" applyFill="1" applyBorder="1" applyAlignment="1">
      <alignment horizontal="center" vertical="center"/>
      <protection/>
    </xf>
    <xf numFmtId="3" fontId="45" fillId="0" borderId="44" xfId="107" applyNumberFormat="1" applyFont="1" applyFill="1" applyBorder="1" applyAlignment="1">
      <alignment horizontal="center" vertical="center"/>
      <protection/>
    </xf>
    <xf numFmtId="3" fontId="45" fillId="0" borderId="19" xfId="107" applyNumberFormat="1" applyFont="1" applyFill="1" applyBorder="1" applyAlignment="1">
      <alignment horizontal="center" vertical="center"/>
      <protection/>
    </xf>
    <xf numFmtId="3" fontId="45" fillId="0" borderId="46" xfId="107" applyNumberFormat="1" applyFont="1" applyFill="1" applyBorder="1" applyAlignment="1">
      <alignment horizontal="center" vertical="center"/>
      <protection/>
    </xf>
    <xf numFmtId="3" fontId="45" fillId="0" borderId="41" xfId="107" applyNumberFormat="1" applyFont="1" applyFill="1" applyBorder="1" applyAlignment="1">
      <alignment horizontal="center" vertical="center"/>
      <protection/>
    </xf>
    <xf numFmtId="0" fontId="42" fillId="0" borderId="56" xfId="107" applyFont="1" applyFill="1" applyBorder="1" applyAlignment="1">
      <alignment horizontal="center"/>
      <protection/>
    </xf>
    <xf numFmtId="0" fontId="42" fillId="0" borderId="47" xfId="107" applyNumberFormat="1" applyFont="1" applyFill="1" applyBorder="1" applyAlignment="1">
      <alignment horizontal="center" vertical="center"/>
      <protection/>
    </xf>
    <xf numFmtId="0" fontId="42" fillId="0" borderId="47" xfId="107" applyNumberFormat="1" applyFont="1" applyFill="1" applyBorder="1" applyAlignment="1">
      <alignment horizontal="center" vertical="center"/>
      <protection/>
    </xf>
    <xf numFmtId="0" fontId="42" fillId="0" borderId="48" xfId="107" applyNumberFormat="1" applyFont="1" applyFill="1" applyBorder="1" applyAlignment="1">
      <alignment horizontal="center" vertical="center"/>
      <protection/>
    </xf>
    <xf numFmtId="0" fontId="44" fillId="0" borderId="52" xfId="107" applyNumberFormat="1" applyFont="1" applyFill="1" applyBorder="1" applyAlignment="1">
      <alignment horizontal="center" vertical="center"/>
      <protection/>
    </xf>
    <xf numFmtId="0" fontId="42" fillId="0" borderId="22" xfId="107" applyNumberFormat="1" applyFont="1" applyFill="1" applyBorder="1" applyAlignment="1">
      <alignment horizontal="center" vertical="center"/>
      <protection/>
    </xf>
    <xf numFmtId="0" fontId="42" fillId="0" borderId="44" xfId="107" applyNumberFormat="1" applyFont="1" applyFill="1" applyBorder="1" applyAlignment="1">
      <alignment horizontal="center" vertical="center"/>
      <protection/>
    </xf>
    <xf numFmtId="0" fontId="42" fillId="0" borderId="19" xfId="107" applyNumberFormat="1" applyFont="1" applyFill="1" applyBorder="1" applyAlignment="1">
      <alignment horizontal="center" vertical="center"/>
      <protection/>
    </xf>
    <xf numFmtId="0" fontId="42" fillId="0" borderId="46" xfId="107" applyNumberFormat="1" applyFont="1" applyFill="1" applyBorder="1" applyAlignment="1">
      <alignment horizontal="center" vertical="center"/>
      <protection/>
    </xf>
    <xf numFmtId="0" fontId="42" fillId="0" borderId="41" xfId="107" applyNumberFormat="1" applyFont="1" applyFill="1" applyBorder="1" applyAlignment="1">
      <alignment horizontal="center" vertical="center"/>
      <protection/>
    </xf>
    <xf numFmtId="0" fontId="44" fillId="0" borderId="58" xfId="107" applyFont="1" applyFill="1" applyBorder="1" applyAlignment="1">
      <alignment horizontal="center"/>
      <protection/>
    </xf>
    <xf numFmtId="3" fontId="44" fillId="0" borderId="47" xfId="107" applyNumberFormat="1" applyFont="1" applyFill="1" applyBorder="1" applyAlignment="1">
      <alignment horizontal="center" vertical="center"/>
      <protection/>
    </xf>
    <xf numFmtId="3" fontId="44" fillId="0" borderId="48" xfId="107" applyNumberFormat="1" applyFont="1" applyFill="1" applyBorder="1" applyAlignment="1">
      <alignment horizontal="center" vertical="center"/>
      <protection/>
    </xf>
    <xf numFmtId="3" fontId="44" fillId="0" borderId="22" xfId="107" applyNumberFormat="1" applyFont="1" applyFill="1" applyBorder="1" applyAlignment="1">
      <alignment horizontal="center" vertical="center"/>
      <protection/>
    </xf>
    <xf numFmtId="3" fontId="44" fillId="0" borderId="52" xfId="107" applyNumberFormat="1" applyFont="1" applyFill="1" applyBorder="1" applyAlignment="1">
      <alignment horizontal="center" vertical="center"/>
      <protection/>
    </xf>
    <xf numFmtId="3" fontId="45" fillId="0" borderId="53" xfId="107" applyNumberFormat="1" applyFont="1" applyFill="1" applyBorder="1" applyAlignment="1">
      <alignment horizontal="center" vertical="center"/>
      <protection/>
    </xf>
    <xf numFmtId="3" fontId="45" fillId="0" borderId="54" xfId="107" applyNumberFormat="1" applyFont="1" applyFill="1" applyBorder="1" applyAlignment="1">
      <alignment horizontal="center" vertical="center"/>
      <protection/>
    </xf>
    <xf numFmtId="0" fontId="44" fillId="0" borderId="0" xfId="107" applyFont="1" applyFill="1" applyBorder="1" applyAlignment="1">
      <alignment horizontal="center"/>
      <protection/>
    </xf>
    <xf numFmtId="0" fontId="44" fillId="0" borderId="57" xfId="107" applyFont="1" applyFill="1" applyBorder="1" applyAlignment="1">
      <alignment horizontal="center"/>
      <protection/>
    </xf>
    <xf numFmtId="3" fontId="47" fillId="0" borderId="56" xfId="107" applyNumberFormat="1" applyFont="1" applyFill="1" applyBorder="1" applyAlignment="1">
      <alignment horizontal="center" vertical="center"/>
      <protection/>
    </xf>
    <xf numFmtId="3" fontId="44" fillId="0" borderId="59" xfId="107" applyNumberFormat="1" applyFont="1" applyFill="1" applyBorder="1" applyAlignment="1">
      <alignment horizontal="center" vertical="center" wrapText="1"/>
      <protection/>
    </xf>
    <xf numFmtId="3" fontId="44" fillId="0" borderId="60" xfId="107" applyNumberFormat="1" applyFont="1" applyFill="1" applyBorder="1" applyAlignment="1">
      <alignment horizontal="center" vertical="center" wrapText="1"/>
      <protection/>
    </xf>
    <xf numFmtId="3" fontId="44" fillId="0" borderId="61" xfId="107" applyNumberFormat="1" applyFont="1" applyFill="1" applyBorder="1" applyAlignment="1">
      <alignment horizontal="center" vertical="center" wrapText="1"/>
      <protection/>
    </xf>
    <xf numFmtId="3" fontId="44" fillId="0" borderId="62" xfId="107" applyNumberFormat="1" applyFont="1" applyFill="1" applyBorder="1" applyAlignment="1">
      <alignment horizontal="center" vertical="center" wrapText="1"/>
      <protection/>
    </xf>
    <xf numFmtId="3" fontId="44" fillId="0" borderId="63" xfId="107" applyNumberFormat="1" applyFont="1" applyFill="1" applyBorder="1" applyAlignment="1">
      <alignment horizontal="center" vertical="center" wrapText="1"/>
      <protection/>
    </xf>
    <xf numFmtId="3" fontId="44" fillId="0" borderId="26" xfId="107" applyNumberFormat="1" applyFont="1" applyFill="1" applyBorder="1" applyAlignment="1">
      <alignment horizontal="center" vertical="center" wrapText="1"/>
      <protection/>
    </xf>
    <xf numFmtId="3" fontId="44" fillId="0" borderId="64" xfId="107" applyNumberFormat="1" applyFont="1" applyFill="1" applyBorder="1" applyAlignment="1">
      <alignment horizontal="center" vertical="center" wrapText="1"/>
      <protection/>
    </xf>
    <xf numFmtId="3" fontId="44" fillId="0" borderId="65" xfId="107" applyNumberFormat="1" applyFont="1" applyFill="1" applyBorder="1" applyAlignment="1">
      <alignment horizontal="center" vertical="center" wrapText="1"/>
      <protection/>
    </xf>
    <xf numFmtId="3" fontId="45" fillId="0" borderId="24" xfId="107" applyNumberFormat="1" applyFont="1" applyFill="1" applyBorder="1" applyAlignment="1">
      <alignment horizontal="center" vertical="center" wrapText="1"/>
      <protection/>
    </xf>
    <xf numFmtId="3" fontId="45" fillId="0" borderId="66" xfId="107" applyNumberFormat="1" applyFont="1" applyFill="1" applyBorder="1" applyAlignment="1">
      <alignment horizontal="center" vertical="center" wrapText="1"/>
      <protection/>
    </xf>
    <xf numFmtId="3" fontId="45" fillId="0" borderId="19" xfId="107" applyNumberFormat="1" applyFont="1" applyFill="1" applyBorder="1" applyAlignment="1">
      <alignment horizontal="center" vertical="center" wrapText="1"/>
      <protection/>
    </xf>
    <xf numFmtId="3" fontId="45" fillId="0" borderId="46" xfId="107" applyNumberFormat="1" applyFont="1" applyFill="1" applyBorder="1" applyAlignment="1">
      <alignment horizontal="center" vertical="center" wrapText="1"/>
      <protection/>
    </xf>
    <xf numFmtId="0" fontId="47" fillId="0" borderId="0" xfId="107" applyFont="1" applyFill="1" applyBorder="1">
      <alignment/>
      <protection/>
    </xf>
    <xf numFmtId="0" fontId="47" fillId="0" borderId="67" xfId="107" applyFont="1" applyFill="1" applyBorder="1">
      <alignment/>
      <protection/>
    </xf>
    <xf numFmtId="3" fontId="47" fillId="0" borderId="68" xfId="107" applyNumberFormat="1" applyFont="1" applyFill="1" applyBorder="1" applyAlignment="1">
      <alignment horizontal="center" vertical="center" wrapText="1"/>
      <protection/>
    </xf>
    <xf numFmtId="3" fontId="46" fillId="0" borderId="69" xfId="107" applyNumberFormat="1" applyFont="1" applyFill="1" applyBorder="1" applyAlignment="1">
      <alignment horizontal="center" vertical="center" wrapText="1"/>
      <protection/>
    </xf>
    <xf numFmtId="3" fontId="47" fillId="0" borderId="69" xfId="107" applyNumberFormat="1" applyFont="1" applyFill="1" applyBorder="1" applyAlignment="1">
      <alignment horizontal="center" vertical="center"/>
      <protection/>
    </xf>
    <xf numFmtId="3" fontId="47" fillId="0" borderId="70" xfId="107" applyNumberFormat="1" applyFont="1" applyFill="1" applyBorder="1" applyAlignment="1">
      <alignment horizontal="center" vertical="center"/>
      <protection/>
    </xf>
    <xf numFmtId="3" fontId="47" fillId="0" borderId="71" xfId="107" applyNumberFormat="1" applyFont="1" applyFill="1" applyBorder="1" applyAlignment="1">
      <alignment horizontal="center" vertical="center"/>
      <protection/>
    </xf>
    <xf numFmtId="3" fontId="47" fillId="0" borderId="72" xfId="107" applyNumberFormat="1" applyFont="1" applyFill="1" applyBorder="1" applyAlignment="1">
      <alignment horizontal="center" vertical="center"/>
      <protection/>
    </xf>
    <xf numFmtId="3" fontId="47" fillId="0" borderId="73" xfId="107" applyNumberFormat="1" applyFont="1" applyFill="1" applyBorder="1" applyAlignment="1">
      <alignment horizontal="center" vertical="center"/>
      <protection/>
    </xf>
    <xf numFmtId="3" fontId="47" fillId="0" borderId="74" xfId="107" applyNumberFormat="1" applyFont="1" applyFill="1" applyBorder="1" applyAlignment="1">
      <alignment horizontal="center" vertical="center"/>
      <protection/>
    </xf>
    <xf numFmtId="3" fontId="47" fillId="0" borderId="75" xfId="107" applyNumberFormat="1" applyFont="1" applyFill="1" applyBorder="1" applyAlignment="1">
      <alignment horizontal="center" vertical="center"/>
      <protection/>
    </xf>
    <xf numFmtId="3" fontId="48" fillId="0" borderId="76" xfId="107" applyNumberFormat="1" applyFont="1" applyFill="1" applyBorder="1" applyAlignment="1">
      <alignment horizontal="center" vertical="center" wrapText="1"/>
      <protection/>
    </xf>
    <xf numFmtId="3" fontId="45" fillId="0" borderId="77" xfId="107" applyNumberFormat="1" applyFont="1" applyFill="1" applyBorder="1" applyAlignment="1">
      <alignment horizontal="center" vertical="center"/>
      <protection/>
    </xf>
    <xf numFmtId="3" fontId="45" fillId="0" borderId="78" xfId="107" applyNumberFormat="1" applyFont="1" applyFill="1" applyBorder="1" applyAlignment="1">
      <alignment horizontal="center" vertical="center"/>
      <protection/>
    </xf>
    <xf numFmtId="3" fontId="47" fillId="0" borderId="68" xfId="107" applyNumberFormat="1" applyFont="1" applyFill="1" applyBorder="1" applyAlignment="1">
      <alignment horizontal="center" vertical="center"/>
      <protection/>
    </xf>
    <xf numFmtId="3" fontId="44" fillId="0" borderId="79" xfId="107" applyNumberFormat="1" applyFont="1" applyFill="1" applyBorder="1" applyAlignment="1">
      <alignment horizontal="center" vertical="center"/>
      <protection/>
    </xf>
    <xf numFmtId="3" fontId="44" fillId="0" borderId="80" xfId="107" applyNumberFormat="1" applyFont="1" applyFill="1" applyBorder="1" applyAlignment="1">
      <alignment horizontal="center" vertical="center"/>
      <protection/>
    </xf>
    <xf numFmtId="3" fontId="44" fillId="0" borderId="81" xfId="107" applyNumberFormat="1" applyFont="1" applyFill="1" applyBorder="1" applyAlignment="1">
      <alignment horizontal="center" vertical="center"/>
      <protection/>
    </xf>
    <xf numFmtId="3" fontId="46" fillId="0" borderId="82" xfId="107" applyNumberFormat="1" applyFont="1" applyFill="1" applyBorder="1" applyAlignment="1">
      <alignment horizontal="center" vertical="center"/>
      <protection/>
    </xf>
    <xf numFmtId="3" fontId="46" fillId="0" borderId="83" xfId="107" applyNumberFormat="1" applyFont="1" applyFill="1" applyBorder="1" applyAlignment="1">
      <alignment horizontal="center" vertical="center"/>
      <protection/>
    </xf>
    <xf numFmtId="3" fontId="46" fillId="0" borderId="84" xfId="107" applyNumberFormat="1" applyFont="1" applyFill="1" applyBorder="1" applyAlignment="1">
      <alignment horizontal="center" vertical="center"/>
      <protection/>
    </xf>
    <xf numFmtId="3" fontId="46" fillId="0" borderId="85" xfId="107" applyNumberFormat="1" applyFont="1" applyFill="1" applyBorder="1" applyAlignment="1">
      <alignment horizontal="center" vertical="center"/>
      <protection/>
    </xf>
    <xf numFmtId="3" fontId="47" fillId="0" borderId="86" xfId="107" applyNumberFormat="1" applyFont="1" applyFill="1" applyBorder="1" applyAlignment="1">
      <alignment horizontal="center" vertical="center"/>
      <protection/>
    </xf>
    <xf numFmtId="0" fontId="47" fillId="0" borderId="34" xfId="107" applyFont="1" applyFill="1" applyBorder="1">
      <alignment/>
      <protection/>
    </xf>
    <xf numFmtId="3" fontId="50" fillId="0" borderId="87" xfId="107" applyNumberFormat="1" applyFont="1" applyFill="1" applyBorder="1" applyAlignment="1">
      <alignment horizontal="center" vertical="center" wrapText="1"/>
      <protection/>
    </xf>
    <xf numFmtId="3" fontId="42" fillId="0" borderId="83" xfId="107" applyNumberFormat="1" applyFont="1" applyFill="1" applyBorder="1" applyAlignment="1">
      <alignment horizontal="center" vertical="center"/>
      <protection/>
    </xf>
    <xf numFmtId="3" fontId="42" fillId="0" borderId="85" xfId="107" applyNumberFormat="1" applyFont="1" applyFill="1" applyBorder="1" applyAlignment="1">
      <alignment horizontal="center" vertical="center"/>
      <protection/>
    </xf>
    <xf numFmtId="3" fontId="42" fillId="0" borderId="41" xfId="107" applyNumberFormat="1" applyFont="1" applyFill="1" applyBorder="1" applyAlignment="1">
      <alignment horizontal="center" vertical="center"/>
      <protection/>
    </xf>
    <xf numFmtId="3" fontId="42" fillId="0" borderId="0" xfId="107" applyNumberFormat="1" applyFont="1" applyFill="1" applyBorder="1">
      <alignment/>
      <protection/>
    </xf>
    <xf numFmtId="3" fontId="42" fillId="9" borderId="83" xfId="107" applyNumberFormat="1" applyFont="1" applyFill="1" applyBorder="1" applyAlignment="1">
      <alignment horizontal="center" vertical="center"/>
      <protection/>
    </xf>
    <xf numFmtId="3" fontId="42" fillId="9" borderId="85" xfId="107" applyNumberFormat="1" applyFont="1" applyFill="1" applyBorder="1" applyAlignment="1">
      <alignment horizontal="center" vertical="center"/>
      <protection/>
    </xf>
    <xf numFmtId="3" fontId="42" fillId="9" borderId="88" xfId="107" applyNumberFormat="1" applyFont="1" applyFill="1" applyBorder="1" applyAlignment="1">
      <alignment horizontal="center" vertical="center"/>
      <protection/>
    </xf>
    <xf numFmtId="164" fontId="42" fillId="9" borderId="89" xfId="88" applyNumberFormat="1" applyFont="1" applyFill="1" applyBorder="1" applyAlignment="1">
      <alignment horizontal="center" vertical="center"/>
    </xf>
    <xf numFmtId="164" fontId="42" fillId="9" borderId="41" xfId="88" applyNumberFormat="1" applyFont="1" applyFill="1" applyBorder="1" applyAlignment="1">
      <alignment horizontal="center" vertical="center"/>
    </xf>
    <xf numFmtId="3" fontId="42" fillId="9" borderId="82" xfId="107" applyNumberFormat="1" applyFont="1" applyFill="1" applyBorder="1" applyAlignment="1">
      <alignment horizontal="center" vertical="center"/>
      <protection/>
    </xf>
    <xf numFmtId="3" fontId="42" fillId="9" borderId="84" xfId="107" applyNumberFormat="1" applyFont="1" applyFill="1" applyBorder="1" applyAlignment="1">
      <alignment horizontal="center" vertical="center"/>
      <protection/>
    </xf>
    <xf numFmtId="0" fontId="42" fillId="9" borderId="0" xfId="107" applyFont="1" applyFill="1" applyBorder="1">
      <alignment/>
      <protection/>
    </xf>
    <xf numFmtId="0" fontId="42" fillId="9" borderId="34" xfId="107" applyFont="1" applyFill="1" applyBorder="1">
      <alignment/>
      <protection/>
    </xf>
    <xf numFmtId="3" fontId="42" fillId="9" borderId="0" xfId="107" applyNumberFormat="1" applyFont="1" applyFill="1" applyBorder="1">
      <alignment/>
      <protection/>
    </xf>
    <xf numFmtId="3" fontId="8" fillId="0" borderId="68" xfId="107" applyNumberFormat="1" applyFont="1" applyFill="1" applyBorder="1" applyAlignment="1">
      <alignment horizontal="center" vertical="center"/>
      <protection/>
    </xf>
    <xf numFmtId="3" fontId="8" fillId="0" borderId="83" xfId="107" applyNumberFormat="1" applyFont="1" applyFill="1" applyBorder="1" applyAlignment="1">
      <alignment horizontal="center" vertical="center"/>
      <protection/>
    </xf>
    <xf numFmtId="3" fontId="8" fillId="0" borderId="85" xfId="107" applyNumberFormat="1" applyFont="1" applyFill="1" applyBorder="1" applyAlignment="1">
      <alignment horizontal="center" vertical="center"/>
      <protection/>
    </xf>
    <xf numFmtId="3" fontId="8" fillId="0" borderId="88" xfId="107" applyNumberFormat="1" applyFont="1" applyFill="1" applyBorder="1" applyAlignment="1">
      <alignment horizontal="center" vertical="center"/>
      <protection/>
    </xf>
    <xf numFmtId="164" fontId="8" fillId="0" borderId="89" xfId="88" applyNumberFormat="1" applyFont="1" applyFill="1" applyBorder="1" applyAlignment="1">
      <alignment horizontal="center" vertical="center"/>
    </xf>
    <xf numFmtId="164" fontId="8" fillId="0" borderId="41" xfId="88" applyNumberFormat="1" applyFont="1" applyFill="1" applyBorder="1" applyAlignment="1">
      <alignment horizontal="center" vertical="center"/>
    </xf>
    <xf numFmtId="3" fontId="8" fillId="0" borderId="82" xfId="107" applyNumberFormat="1" applyFont="1" applyFill="1" applyBorder="1" applyAlignment="1">
      <alignment horizontal="center" vertical="center"/>
      <protection/>
    </xf>
    <xf numFmtId="3" fontId="8" fillId="0" borderId="84" xfId="107" applyNumberFormat="1" applyFont="1" applyFill="1" applyBorder="1" applyAlignment="1">
      <alignment horizontal="center" vertical="center"/>
      <protection/>
    </xf>
    <xf numFmtId="0" fontId="8" fillId="0" borderId="0" xfId="107" applyFont="1" applyFill="1" applyBorder="1">
      <alignment/>
      <protection/>
    </xf>
    <xf numFmtId="0" fontId="8" fillId="0" borderId="34" xfId="107" applyFont="1" applyFill="1" applyBorder="1">
      <alignment/>
      <protection/>
    </xf>
    <xf numFmtId="3" fontId="52" fillId="0" borderId="68" xfId="107" applyNumberFormat="1" applyFont="1" applyFill="1" applyBorder="1" applyAlignment="1">
      <alignment horizontal="center" vertical="center"/>
      <protection/>
    </xf>
    <xf numFmtId="3" fontId="52" fillId="0" borderId="83" xfId="107" applyNumberFormat="1" applyFont="1" applyFill="1" applyBorder="1" applyAlignment="1">
      <alignment horizontal="center" vertical="center"/>
      <protection/>
    </xf>
    <xf numFmtId="3" fontId="52" fillId="0" borderId="85" xfId="107" applyNumberFormat="1" applyFont="1" applyFill="1" applyBorder="1" applyAlignment="1">
      <alignment horizontal="center" vertical="center"/>
      <protection/>
    </xf>
    <xf numFmtId="3" fontId="52" fillId="0" borderId="88" xfId="107" applyNumberFormat="1" applyFont="1" applyFill="1" applyBorder="1" applyAlignment="1">
      <alignment horizontal="center" vertical="center"/>
      <protection/>
    </xf>
    <xf numFmtId="164" fontId="52" fillId="0" borderId="89" xfId="88" applyNumberFormat="1" applyFont="1" applyFill="1" applyBorder="1" applyAlignment="1">
      <alignment horizontal="center" vertical="center"/>
    </xf>
    <xf numFmtId="164" fontId="52" fillId="0" borderId="41" xfId="88" applyNumberFormat="1" applyFont="1" applyFill="1" applyBorder="1" applyAlignment="1">
      <alignment horizontal="center" vertical="center"/>
    </xf>
    <xf numFmtId="3" fontId="52" fillId="0" borderId="82" xfId="107" applyNumberFormat="1" applyFont="1" applyFill="1" applyBorder="1" applyAlignment="1">
      <alignment horizontal="center" vertical="center"/>
      <protection/>
    </xf>
    <xf numFmtId="3" fontId="52" fillId="0" borderId="84" xfId="107" applyNumberFormat="1" applyFont="1" applyFill="1" applyBorder="1" applyAlignment="1">
      <alignment horizontal="center" vertical="center"/>
      <protection/>
    </xf>
    <xf numFmtId="0" fontId="52" fillId="0" borderId="0" xfId="107" applyFont="1" applyFill="1" applyBorder="1">
      <alignment/>
      <protection/>
    </xf>
    <xf numFmtId="0" fontId="52" fillId="0" borderId="34" xfId="107" applyFont="1" applyFill="1" applyBorder="1">
      <alignment/>
      <protection/>
    </xf>
    <xf numFmtId="0" fontId="52" fillId="0" borderId="35" xfId="107" applyFont="1" applyFill="1" applyBorder="1">
      <alignment/>
      <protection/>
    </xf>
    <xf numFmtId="3" fontId="52" fillId="0" borderId="90" xfId="107" applyNumberFormat="1" applyFont="1" applyFill="1" applyBorder="1" applyAlignment="1">
      <alignment horizontal="center" vertical="center"/>
      <protection/>
    </xf>
    <xf numFmtId="3" fontId="52" fillId="0" borderId="47" xfId="107" applyNumberFormat="1" applyFont="1" applyFill="1" applyBorder="1" applyAlignment="1">
      <alignment horizontal="center" vertical="center"/>
      <protection/>
    </xf>
    <xf numFmtId="3" fontId="52" fillId="0" borderId="48" xfId="107" applyNumberFormat="1" applyFont="1" applyFill="1" applyBorder="1" applyAlignment="1">
      <alignment horizontal="center" vertical="center"/>
      <protection/>
    </xf>
    <xf numFmtId="3" fontId="52" fillId="0" borderId="91" xfId="107" applyNumberFormat="1" applyFont="1" applyFill="1" applyBorder="1" applyAlignment="1">
      <alignment horizontal="center" vertical="center"/>
      <protection/>
    </xf>
    <xf numFmtId="3" fontId="52" fillId="0" borderId="0" xfId="107" applyNumberFormat="1" applyFont="1" applyFill="1" applyBorder="1" applyAlignment="1">
      <alignment horizontal="center" vertical="center"/>
      <protection/>
    </xf>
    <xf numFmtId="3" fontId="52" fillId="0" borderId="92" xfId="107" applyNumberFormat="1" applyFont="1" applyFill="1" applyBorder="1" applyAlignment="1">
      <alignment horizontal="center" vertical="center"/>
      <protection/>
    </xf>
    <xf numFmtId="165" fontId="52" fillId="0" borderId="89" xfId="132" applyNumberFormat="1" applyFont="1" applyFill="1" applyBorder="1" applyAlignment="1">
      <alignment horizontal="center" vertical="center"/>
    </xf>
    <xf numFmtId="3" fontId="52" fillId="0" borderId="93" xfId="107" applyNumberFormat="1" applyFont="1" applyFill="1" applyBorder="1" applyAlignment="1">
      <alignment horizontal="center" vertical="center"/>
      <protection/>
    </xf>
    <xf numFmtId="3" fontId="52" fillId="0" borderId="94" xfId="107" applyNumberFormat="1" applyFont="1" applyFill="1" applyBorder="1" applyAlignment="1">
      <alignment horizontal="center" vertical="center"/>
      <protection/>
    </xf>
    <xf numFmtId="3" fontId="52" fillId="0" borderId="95" xfId="107" applyNumberFormat="1" applyFont="1" applyFill="1" applyBorder="1" applyAlignment="1">
      <alignment horizontal="center" vertical="center"/>
      <protection/>
    </xf>
    <xf numFmtId="3" fontId="52" fillId="0" borderId="56" xfId="107" applyNumberFormat="1" applyFont="1" applyFill="1" applyBorder="1" applyAlignment="1">
      <alignment horizontal="center" vertical="center"/>
      <protection/>
    </xf>
    <xf numFmtId="3" fontId="52" fillId="0" borderId="88" xfId="81" applyNumberFormat="1" applyFont="1" applyFill="1" applyBorder="1" applyAlignment="1">
      <alignment horizontal="center" vertical="center"/>
    </xf>
    <xf numFmtId="165" fontId="52" fillId="0" borderId="96" xfId="132" applyNumberFormat="1" applyFont="1" applyFill="1" applyBorder="1" applyAlignment="1">
      <alignment horizontal="center" vertical="center"/>
    </xf>
    <xf numFmtId="3" fontId="52" fillId="0" borderId="97" xfId="107" applyNumberFormat="1" applyFont="1" applyFill="1" applyBorder="1" applyAlignment="1">
      <alignment horizontal="center" vertical="center"/>
      <protection/>
    </xf>
    <xf numFmtId="3" fontId="52" fillId="0" borderId="98" xfId="107" applyNumberFormat="1" applyFont="1" applyFill="1" applyBorder="1" applyAlignment="1">
      <alignment horizontal="center" vertical="center"/>
      <protection/>
    </xf>
    <xf numFmtId="3" fontId="52" fillId="0" borderId="99" xfId="107" applyNumberFormat="1" applyFont="1" applyFill="1" applyBorder="1" applyAlignment="1">
      <alignment horizontal="center" vertical="center"/>
      <protection/>
    </xf>
    <xf numFmtId="3" fontId="52" fillId="0" borderId="100" xfId="107" applyNumberFormat="1" applyFont="1" applyFill="1" applyBorder="1" applyAlignment="1">
      <alignment horizontal="center" vertical="center"/>
      <protection/>
    </xf>
    <xf numFmtId="3" fontId="52" fillId="0" borderId="101" xfId="107" applyNumberFormat="1" applyFont="1" applyFill="1" applyBorder="1" applyAlignment="1">
      <alignment horizontal="center" vertical="center"/>
      <protection/>
    </xf>
    <xf numFmtId="3" fontId="52" fillId="0" borderId="102" xfId="107" applyNumberFormat="1" applyFont="1" applyFill="1" applyBorder="1" applyAlignment="1">
      <alignment horizontal="center" vertical="center"/>
      <protection/>
    </xf>
    <xf numFmtId="3" fontId="52" fillId="0" borderId="103" xfId="81" applyNumberFormat="1" applyFont="1" applyFill="1" applyBorder="1" applyAlignment="1">
      <alignment horizontal="center" vertical="center"/>
    </xf>
    <xf numFmtId="165" fontId="52" fillId="0" borderId="104" xfId="132" applyNumberFormat="1" applyFont="1" applyFill="1" applyBorder="1" applyAlignment="1">
      <alignment horizontal="center" vertical="center"/>
    </xf>
    <xf numFmtId="164" fontId="52" fillId="0" borderId="45" xfId="88" applyNumberFormat="1" applyFont="1" applyFill="1" applyBorder="1" applyAlignment="1">
      <alignment horizontal="center" vertical="center"/>
    </xf>
    <xf numFmtId="164" fontId="52" fillId="0" borderId="105" xfId="88" applyNumberFormat="1" applyFont="1" applyFill="1" applyBorder="1" applyAlignment="1">
      <alignment horizontal="center" vertical="center"/>
    </xf>
    <xf numFmtId="3" fontId="52" fillId="0" borderId="106" xfId="107" applyNumberFormat="1" applyFont="1" applyFill="1" applyBorder="1" applyAlignment="1">
      <alignment horizontal="center" vertical="center"/>
      <protection/>
    </xf>
    <xf numFmtId="3" fontId="52" fillId="0" borderId="107" xfId="107" applyNumberFormat="1" applyFont="1" applyFill="1" applyBorder="1" applyAlignment="1">
      <alignment horizontal="center" vertical="center"/>
      <protection/>
    </xf>
    <xf numFmtId="3" fontId="52" fillId="0" borderId="108" xfId="107" applyNumberFormat="1" applyFont="1" applyFill="1" applyBorder="1" applyAlignment="1">
      <alignment horizontal="center" vertical="center"/>
      <protection/>
    </xf>
    <xf numFmtId="0" fontId="53" fillId="0" borderId="109" xfId="107" applyFont="1" applyFill="1" applyBorder="1" applyAlignment="1">
      <alignment horizontal="center" vertical="center" wrapText="1"/>
      <protection/>
    </xf>
    <xf numFmtId="3" fontId="54" fillId="0" borderId="110" xfId="107" applyNumberFormat="1" applyFont="1" applyFill="1" applyBorder="1" applyAlignment="1">
      <alignment horizontal="center" vertical="center"/>
      <protection/>
    </xf>
    <xf numFmtId="3" fontId="54" fillId="0" borderId="111" xfId="107" applyNumberFormat="1" applyFont="1" applyFill="1" applyBorder="1" applyAlignment="1">
      <alignment horizontal="center" vertical="center"/>
      <protection/>
    </xf>
    <xf numFmtId="3" fontId="54" fillId="0" borderId="19" xfId="107" applyNumberFormat="1" applyFont="1" applyFill="1" applyBorder="1" applyAlignment="1">
      <alignment horizontal="center" vertical="center"/>
      <protection/>
    </xf>
    <xf numFmtId="3" fontId="54" fillId="0" borderId="0" xfId="107" applyNumberFormat="1" applyFont="1" applyFill="1" applyBorder="1">
      <alignment/>
      <protection/>
    </xf>
    <xf numFmtId="0" fontId="54" fillId="0" borderId="0" xfId="107" applyFont="1" applyFill="1" applyBorder="1">
      <alignment/>
      <protection/>
    </xf>
    <xf numFmtId="0" fontId="54" fillId="0" borderId="35" xfId="107" applyFont="1" applyFill="1" applyBorder="1">
      <alignment/>
      <protection/>
    </xf>
    <xf numFmtId="0" fontId="53" fillId="0" borderId="112" xfId="107" applyFont="1" applyFill="1" applyBorder="1" applyAlignment="1">
      <alignment horizontal="center" vertical="center" wrapText="1"/>
      <protection/>
    </xf>
    <xf numFmtId="3" fontId="53" fillId="0" borderId="113" xfId="107" applyNumberFormat="1" applyFont="1" applyFill="1" applyBorder="1" applyAlignment="1">
      <alignment vertical="center"/>
      <protection/>
    </xf>
    <xf numFmtId="3" fontId="53" fillId="0" borderId="114" xfId="107" applyNumberFormat="1" applyFont="1" applyFill="1" applyBorder="1" applyAlignment="1">
      <alignment vertical="center"/>
      <protection/>
    </xf>
    <xf numFmtId="3" fontId="53" fillId="0" borderId="115" xfId="107" applyNumberFormat="1" applyFont="1" applyFill="1" applyBorder="1" applyAlignment="1">
      <alignment vertical="center"/>
      <protection/>
    </xf>
    <xf numFmtId="3" fontId="53" fillId="0" borderId="78" xfId="107" applyNumberFormat="1" applyFont="1" applyFill="1" applyBorder="1" applyAlignment="1">
      <alignment vertical="center"/>
      <protection/>
    </xf>
    <xf numFmtId="3" fontId="55" fillId="0" borderId="110" xfId="107" applyNumberFormat="1" applyFont="1" applyFill="1" applyBorder="1" applyAlignment="1">
      <alignment horizontal="center" vertical="center"/>
      <protection/>
    </xf>
    <xf numFmtId="3" fontId="53" fillId="0" borderId="116" xfId="107" applyNumberFormat="1" applyFont="1" applyFill="1" applyBorder="1" applyAlignment="1">
      <alignment vertical="center"/>
      <protection/>
    </xf>
    <xf numFmtId="3" fontId="53" fillId="0" borderId="117" xfId="107" applyNumberFormat="1" applyFont="1" applyFill="1" applyBorder="1">
      <alignment/>
      <protection/>
    </xf>
    <xf numFmtId="0" fontId="53" fillId="0" borderId="117" xfId="107" applyFont="1" applyFill="1" applyBorder="1">
      <alignment/>
      <protection/>
    </xf>
    <xf numFmtId="0" fontId="56" fillId="0" borderId="0" xfId="107" applyFont="1" applyFill="1" applyBorder="1" applyAlignment="1">
      <alignment horizontal="center" vertical="center" wrapText="1"/>
      <protection/>
    </xf>
    <xf numFmtId="3" fontId="56" fillId="0" borderId="118" xfId="107" applyNumberFormat="1" applyFont="1" applyFill="1" applyBorder="1" applyAlignment="1">
      <alignment vertical="center"/>
      <protection/>
    </xf>
    <xf numFmtId="3" fontId="56" fillId="0" borderId="119" xfId="107" applyNumberFormat="1" applyFont="1" applyFill="1" applyBorder="1" applyAlignment="1">
      <alignment vertical="center"/>
      <protection/>
    </xf>
    <xf numFmtId="165" fontId="56" fillId="0" borderId="119" xfId="131" applyNumberFormat="1" applyFont="1" applyFill="1" applyBorder="1" applyAlignment="1">
      <alignment vertical="center"/>
    </xf>
    <xf numFmtId="165" fontId="57" fillId="0" borderId="119" xfId="131" applyNumberFormat="1" applyFont="1" applyFill="1" applyBorder="1" applyAlignment="1">
      <alignment horizontal="center" vertical="center"/>
    </xf>
    <xf numFmtId="165" fontId="56" fillId="0" borderId="120" xfId="131" applyNumberFormat="1" applyFont="1" applyFill="1" applyBorder="1" applyAlignment="1">
      <alignment vertical="center"/>
    </xf>
    <xf numFmtId="3" fontId="58" fillId="0" borderId="0" xfId="107" applyNumberFormat="1" applyFont="1" applyFill="1" applyBorder="1">
      <alignment/>
      <protection/>
    </xf>
    <xf numFmtId="3" fontId="56" fillId="0" borderId="0" xfId="107" applyNumberFormat="1" applyFont="1" applyFill="1" applyBorder="1">
      <alignment/>
      <protection/>
    </xf>
    <xf numFmtId="0" fontId="56" fillId="0" borderId="0" xfId="107" applyFont="1" applyFill="1" applyBorder="1">
      <alignment/>
      <protection/>
    </xf>
    <xf numFmtId="0" fontId="42" fillId="0" borderId="121" xfId="107" applyFont="1" applyFill="1" applyBorder="1">
      <alignment/>
      <protection/>
    </xf>
    <xf numFmtId="0" fontId="59" fillId="0" borderId="0" xfId="107" applyFont="1" applyFill="1" applyBorder="1" applyAlignment="1">
      <alignment vertical="center" wrapText="1"/>
      <protection/>
    </xf>
    <xf numFmtId="0" fontId="59" fillId="0" borderId="0" xfId="107" applyFont="1" applyFill="1" applyBorder="1" applyAlignment="1">
      <alignment vertical="center" wrapText="1"/>
      <protection/>
    </xf>
    <xf numFmtId="0" fontId="60" fillId="0" borderId="0" xfId="107" applyFont="1" applyFill="1" applyBorder="1" applyAlignment="1">
      <alignment vertical="center" wrapText="1"/>
      <protection/>
    </xf>
    <xf numFmtId="0" fontId="59" fillId="0" borderId="0" xfId="107" applyFont="1" applyFill="1" applyBorder="1" applyAlignment="1">
      <alignment horizontal="center" vertical="center" wrapText="1"/>
      <protection/>
    </xf>
    <xf numFmtId="165" fontId="42" fillId="0" borderId="0" xfId="107" applyNumberFormat="1" applyFont="1" applyFill="1" applyBorder="1">
      <alignment/>
      <protection/>
    </xf>
    <xf numFmtId="0" fontId="59" fillId="0" borderId="0" xfId="107" applyFont="1" applyFill="1" applyBorder="1">
      <alignment/>
      <protection/>
    </xf>
    <xf numFmtId="0" fontId="59" fillId="0" borderId="0" xfId="107" applyFont="1" applyFill="1" applyBorder="1" applyAlignment="1">
      <alignment horizontal="center" vertical="top" wrapText="1"/>
      <protection/>
    </xf>
    <xf numFmtId="0" fontId="59" fillId="0" borderId="0" xfId="107" applyFont="1" applyFill="1" applyBorder="1">
      <alignment/>
      <protection/>
    </xf>
    <xf numFmtId="0" fontId="1" fillId="0" borderId="0" xfId="116" applyBorder="1">
      <alignment/>
      <protection/>
    </xf>
    <xf numFmtId="3" fontId="59" fillId="0" borderId="0" xfId="107" applyNumberFormat="1" applyFont="1" applyFill="1" applyBorder="1">
      <alignment/>
      <protection/>
    </xf>
    <xf numFmtId="0" fontId="46" fillId="0" borderId="0" xfId="107" applyFont="1" applyFill="1" applyBorder="1">
      <alignment/>
      <protection/>
    </xf>
    <xf numFmtId="0" fontId="42" fillId="0" borderId="67" xfId="107" applyFont="1" applyFill="1" applyBorder="1">
      <alignment/>
      <protection/>
    </xf>
    <xf numFmtId="0" fontId="42" fillId="0" borderId="122" xfId="107" applyFont="1" applyFill="1" applyBorder="1">
      <alignment/>
      <protection/>
    </xf>
    <xf numFmtId="0" fontId="42" fillId="0" borderId="123" xfId="107" applyFont="1" applyFill="1" applyBorder="1">
      <alignment/>
      <protection/>
    </xf>
    <xf numFmtId="3" fontId="42" fillId="0" borderId="68" xfId="107" applyNumberFormat="1" applyFont="1" applyFill="1" applyBorder="1" applyAlignment="1">
      <alignment horizontal="center" vertical="center"/>
      <protection/>
    </xf>
    <xf numFmtId="3" fontId="42" fillId="0" borderId="88" xfId="107" applyNumberFormat="1" applyFont="1" applyFill="1" applyBorder="1" applyAlignment="1">
      <alignment horizontal="center" vertical="center"/>
      <protection/>
    </xf>
    <xf numFmtId="164" fontId="42" fillId="0" borderId="89" xfId="88" applyNumberFormat="1" applyFont="1" applyFill="1" applyBorder="1" applyAlignment="1">
      <alignment horizontal="center" vertical="center"/>
    </xf>
    <xf numFmtId="164" fontId="42" fillId="0" borderId="41" xfId="88" applyNumberFormat="1" applyFont="1" applyFill="1" applyBorder="1" applyAlignment="1">
      <alignment horizontal="center" vertical="center"/>
    </xf>
    <xf numFmtId="3" fontId="42" fillId="0" borderId="82" xfId="107" applyNumberFormat="1" applyFont="1" applyFill="1" applyBorder="1" applyAlignment="1">
      <alignment horizontal="center" vertical="center"/>
      <protection/>
    </xf>
    <xf numFmtId="3" fontId="42" fillId="0" borderId="84" xfId="107" applyNumberFormat="1" applyFont="1" applyFill="1" applyBorder="1" applyAlignment="1">
      <alignment horizontal="center" vertical="center"/>
      <protection/>
    </xf>
    <xf numFmtId="3" fontId="44" fillId="0" borderId="68" xfId="107" applyNumberFormat="1" applyFont="1" applyFill="1" applyBorder="1" applyAlignment="1">
      <alignment horizontal="center" vertical="center" wrapText="1"/>
      <protection/>
    </xf>
    <xf numFmtId="3" fontId="52" fillId="9" borderId="68" xfId="107" applyNumberFormat="1" applyFont="1" applyFill="1" applyBorder="1" applyAlignment="1">
      <alignment horizontal="center" vertical="center" wrapText="1"/>
      <protection/>
    </xf>
    <xf numFmtId="3" fontId="8" fillId="9" borderId="83" xfId="107" applyNumberFormat="1" applyFont="1" applyFill="1" applyBorder="1" applyAlignment="1">
      <alignment horizontal="center" vertical="center"/>
      <protection/>
    </xf>
    <xf numFmtId="0" fontId="59" fillId="0" borderId="0" xfId="107" applyFont="1" applyFill="1" applyBorder="1" applyAlignment="1">
      <alignment horizontal="center" vertical="center" wrapText="1"/>
      <protection/>
    </xf>
    <xf numFmtId="165" fontId="47" fillId="0" borderId="121" xfId="132" applyNumberFormat="1" applyFont="1" applyFill="1" applyBorder="1" applyAlignment="1">
      <alignment vertical="center"/>
    </xf>
    <xf numFmtId="165" fontId="47" fillId="0" borderId="121" xfId="132" applyNumberFormat="1" applyFont="1" applyFill="1" applyBorder="1" applyAlignment="1">
      <alignment horizontal="center" vertical="center"/>
    </xf>
    <xf numFmtId="3" fontId="53" fillId="0" borderId="124" xfId="107" applyNumberFormat="1" applyFont="1" applyFill="1" applyBorder="1" applyAlignment="1">
      <alignment vertical="center"/>
      <protection/>
    </xf>
    <xf numFmtId="0" fontId="47" fillId="0" borderId="41" xfId="107" applyNumberFormat="1" applyFont="1" applyFill="1" applyBorder="1" applyAlignment="1">
      <alignment horizontal="center" vertical="center"/>
      <protection/>
    </xf>
    <xf numFmtId="0" fontId="42" fillId="0" borderId="125" xfId="107" applyFont="1" applyFill="1" applyBorder="1" applyAlignment="1">
      <alignment horizontal="center" wrapText="1"/>
      <protection/>
    </xf>
    <xf numFmtId="3" fontId="45" fillId="0" borderId="45" xfId="107" applyNumberFormat="1" applyFont="1" applyFill="1" applyBorder="1" applyAlignment="1">
      <alignment horizontal="center" vertical="center" wrapText="1"/>
      <protection/>
    </xf>
    <xf numFmtId="3" fontId="46" fillId="0" borderId="125" xfId="107" applyNumberFormat="1" applyFont="1" applyFill="1" applyBorder="1" applyAlignment="1">
      <alignment horizontal="center" vertical="center"/>
      <protection/>
    </xf>
    <xf numFmtId="3" fontId="42" fillId="0" borderId="22" xfId="107" applyNumberFormat="1" applyFont="1" applyFill="1" applyBorder="1" applyAlignment="1">
      <alignment horizontal="center" vertical="center"/>
      <protection/>
    </xf>
    <xf numFmtId="3" fontId="42" fillId="0" borderId="44" xfId="107" applyNumberFormat="1" applyFont="1" applyFill="1" applyBorder="1" applyAlignment="1">
      <alignment horizontal="center" vertical="center"/>
      <protection/>
    </xf>
    <xf numFmtId="164" fontId="42" fillId="0" borderId="22" xfId="88" applyNumberFormat="1" applyFont="1" applyFill="1" applyBorder="1" applyAlignment="1">
      <alignment horizontal="center" vertical="center"/>
    </xf>
    <xf numFmtId="164" fontId="42" fillId="0" borderId="44" xfId="88" applyNumberFormat="1" applyFont="1" applyFill="1" applyBorder="1" applyAlignment="1">
      <alignment horizontal="center" vertical="center"/>
    </xf>
    <xf numFmtId="164" fontId="42" fillId="9" borderId="22" xfId="88" applyNumberFormat="1" applyFont="1" applyFill="1" applyBorder="1" applyAlignment="1">
      <alignment horizontal="center" vertical="center"/>
    </xf>
    <xf numFmtId="164" fontId="42" fillId="9" borderId="44" xfId="88" applyNumberFormat="1" applyFont="1" applyFill="1" applyBorder="1" applyAlignment="1">
      <alignment horizontal="center" vertical="center"/>
    </xf>
    <xf numFmtId="164" fontId="8" fillId="0" borderId="22" xfId="88" applyNumberFormat="1" applyFont="1" applyFill="1" applyBorder="1" applyAlignment="1">
      <alignment horizontal="center" vertical="center"/>
    </xf>
    <xf numFmtId="164" fontId="8" fillId="0" borderId="44" xfId="88" applyNumberFormat="1" applyFont="1" applyFill="1" applyBorder="1" applyAlignment="1">
      <alignment horizontal="center" vertical="center"/>
    </xf>
    <xf numFmtId="164" fontId="52" fillId="0" borderId="22" xfId="88" applyNumberFormat="1" applyFont="1" applyFill="1" applyBorder="1" applyAlignment="1">
      <alignment horizontal="center" vertical="center"/>
    </xf>
    <xf numFmtId="164" fontId="52" fillId="0" borderId="44" xfId="88" applyNumberFormat="1" applyFont="1" applyFill="1" applyBorder="1" applyAlignment="1">
      <alignment horizontal="center" vertical="center"/>
    </xf>
    <xf numFmtId="164" fontId="52" fillId="0" borderId="24" xfId="88" applyNumberFormat="1" applyFont="1" applyFill="1" applyBorder="1" applyAlignment="1">
      <alignment horizontal="center" vertical="center"/>
    </xf>
    <xf numFmtId="164" fontId="52" fillId="0" borderId="66" xfId="88" applyNumberFormat="1" applyFont="1" applyFill="1" applyBorder="1" applyAlignment="1">
      <alignment horizontal="center" vertical="center"/>
    </xf>
    <xf numFmtId="3" fontId="59" fillId="0" borderId="0" xfId="107" applyNumberFormat="1" applyFont="1" applyFill="1" applyBorder="1" applyAlignment="1">
      <alignment vertical="center"/>
      <protection/>
    </xf>
    <xf numFmtId="3" fontId="59" fillId="0" borderId="121" xfId="107" applyNumberFormat="1" applyFont="1" applyFill="1" applyBorder="1" applyAlignment="1">
      <alignment vertical="center"/>
      <protection/>
    </xf>
    <xf numFmtId="3" fontId="42" fillId="0" borderId="126" xfId="107" applyNumberFormat="1" applyFont="1" applyFill="1" applyBorder="1" applyAlignment="1">
      <alignment horizontal="center" vertical="center"/>
      <protection/>
    </xf>
    <xf numFmtId="3" fontId="46" fillId="0" borderId="127" xfId="107" applyNumberFormat="1" applyFont="1" applyFill="1" applyBorder="1" applyAlignment="1">
      <alignment horizontal="center" vertical="center"/>
      <protection/>
    </xf>
    <xf numFmtId="3" fontId="51" fillId="0" borderId="127" xfId="107" applyNumberFormat="1" applyFont="1" applyFill="1" applyBorder="1" applyAlignment="1">
      <alignment horizontal="center" vertical="center"/>
      <protection/>
    </xf>
    <xf numFmtId="3" fontId="41" fillId="0" borderId="127" xfId="107" applyNumberFormat="1" applyFont="1" applyFill="1" applyBorder="1" applyAlignment="1">
      <alignment horizontal="center" vertical="center"/>
      <protection/>
    </xf>
    <xf numFmtId="3" fontId="41" fillId="0" borderId="128" xfId="107" applyNumberFormat="1" applyFont="1" applyFill="1" applyBorder="1" applyAlignment="1">
      <alignment horizontal="center" vertical="center"/>
      <protection/>
    </xf>
    <xf numFmtId="0" fontId="63" fillId="0" borderId="21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 vertical="center" wrapText="1"/>
    </xf>
    <xf numFmtId="165" fontId="63" fillId="0" borderId="23" xfId="128" applyNumberFormat="1" applyFont="1" applyFill="1" applyBorder="1" applyAlignment="1">
      <alignment vertical="center" wrapText="1"/>
    </xf>
    <xf numFmtId="165" fontId="64" fillId="0" borderId="32" xfId="128" applyNumberFormat="1" applyFont="1" applyFill="1" applyBorder="1" applyAlignment="1">
      <alignment horizontal="center" vertical="center"/>
    </xf>
    <xf numFmtId="165" fontId="69" fillId="0" borderId="23" xfId="128" applyNumberFormat="1" applyFont="1" applyFill="1" applyBorder="1" applyAlignment="1">
      <alignment vertical="center" wrapText="1"/>
    </xf>
    <xf numFmtId="165" fontId="70" fillId="0" borderId="32" xfId="128" applyNumberFormat="1" applyFont="1" applyFill="1" applyBorder="1" applyAlignment="1">
      <alignment horizontal="center" vertical="center"/>
    </xf>
    <xf numFmtId="165" fontId="72" fillId="0" borderId="23" xfId="128" applyNumberFormat="1" applyFont="1" applyFill="1" applyBorder="1" applyAlignment="1">
      <alignment vertical="center" wrapText="1"/>
    </xf>
    <xf numFmtId="165" fontId="62" fillId="0" borderId="23" xfId="128" applyNumberFormat="1" applyFont="1" applyFill="1" applyBorder="1" applyAlignment="1">
      <alignment vertical="center"/>
    </xf>
    <xf numFmtId="165" fontId="65" fillId="0" borderId="23" xfId="128" applyNumberFormat="1" applyFont="1" applyFill="1" applyBorder="1" applyAlignment="1">
      <alignment vertical="center"/>
    </xf>
    <xf numFmtId="165" fontId="65" fillId="0" borderId="25" xfId="128" applyNumberFormat="1" applyFont="1" applyFill="1" applyBorder="1" applyAlignment="1">
      <alignment vertical="center"/>
    </xf>
    <xf numFmtId="165" fontId="64" fillId="0" borderId="33" xfId="128" applyNumberFormat="1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71" fillId="0" borderId="19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22" xfId="0" applyFont="1" applyFill="1" applyBorder="1" applyAlignment="1">
      <alignment horizontal="center"/>
    </xf>
    <xf numFmtId="165" fontId="62" fillId="0" borderId="23" xfId="128" applyNumberFormat="1" applyFont="1" applyFill="1" applyBorder="1" applyAlignment="1">
      <alignment horizontal="center" vertical="center"/>
    </xf>
    <xf numFmtId="165" fontId="62" fillId="0" borderId="32" xfId="128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62" fillId="0" borderId="22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5" fillId="0" borderId="0" xfId="0" applyFont="1" applyFill="1" applyBorder="1" applyAlignment="1">
      <alignment horizontal="center" vertical="center" wrapText="1"/>
    </xf>
    <xf numFmtId="165" fontId="62" fillId="0" borderId="0" xfId="128" applyNumberFormat="1" applyFont="1" applyFill="1" applyBorder="1" applyAlignment="1">
      <alignment horizontal="center" vertical="center"/>
    </xf>
    <xf numFmtId="165" fontId="62" fillId="0" borderId="0" xfId="128" applyNumberFormat="1" applyFont="1" applyFill="1" applyBorder="1" applyAlignment="1">
      <alignment horizontal="left" vertical="center"/>
    </xf>
    <xf numFmtId="0" fontId="74" fillId="0" borderId="19" xfId="0" applyFont="1" applyFill="1" applyBorder="1" applyAlignment="1">
      <alignment horizontal="center" vertical="center" wrapText="1"/>
    </xf>
    <xf numFmtId="165" fontId="74" fillId="0" borderId="19" xfId="128" applyNumberFormat="1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vertical="center" wrapText="1"/>
    </xf>
    <xf numFmtId="165" fontId="75" fillId="0" borderId="31" xfId="128" applyNumberFormat="1" applyFont="1" applyFill="1" applyBorder="1" applyAlignment="1">
      <alignment horizontal="center" vertical="center" wrapText="1"/>
    </xf>
    <xf numFmtId="0" fontId="75" fillId="0" borderId="22" xfId="117" applyFont="1" applyFill="1" applyBorder="1" applyAlignment="1">
      <alignment horizontal="left" vertical="center" wrapText="1"/>
      <protection/>
    </xf>
    <xf numFmtId="165" fontId="75" fillId="0" borderId="32" xfId="128" applyNumberFormat="1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left" vertical="center" wrapText="1"/>
    </xf>
    <xf numFmtId="0" fontId="75" fillId="0" borderId="22" xfId="0" applyFont="1" applyFill="1" applyBorder="1" applyAlignment="1">
      <alignment vertical="center" wrapText="1"/>
    </xf>
    <xf numFmtId="0" fontId="75" fillId="0" borderId="24" xfId="0" applyFont="1" applyFill="1" applyBorder="1" applyAlignment="1">
      <alignment horizontal="left" vertical="center" wrapText="1"/>
    </xf>
    <xf numFmtId="165" fontId="75" fillId="0" borderId="33" xfId="128" applyNumberFormat="1" applyFont="1" applyFill="1" applyBorder="1" applyAlignment="1">
      <alignment horizontal="center" vertical="center" wrapText="1"/>
    </xf>
    <xf numFmtId="0" fontId="75" fillId="0" borderId="129" xfId="0" applyFont="1" applyFill="1" applyBorder="1" applyAlignment="1">
      <alignment horizontal="left" vertical="center" wrapText="1"/>
    </xf>
    <xf numFmtId="165" fontId="75" fillId="0" borderId="19" xfId="128" applyNumberFormat="1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165" fontId="74" fillId="0" borderId="0" xfId="128" applyNumberFormat="1" applyFont="1" applyFill="1" applyBorder="1" applyAlignment="1">
      <alignment horizontal="center" vertical="center" wrapText="1"/>
    </xf>
    <xf numFmtId="165" fontId="75" fillId="0" borderId="75" xfId="128" applyNumberFormat="1" applyFont="1" applyFill="1" applyBorder="1" applyAlignment="1">
      <alignment horizontal="center" vertical="center" wrapText="1"/>
    </xf>
    <xf numFmtId="0" fontId="76" fillId="0" borderId="46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horizontal="left" vertical="center" wrapText="1"/>
    </xf>
    <xf numFmtId="165" fontId="76" fillId="0" borderId="130" xfId="128" applyNumberFormat="1" applyFont="1" applyFill="1" applyBorder="1" applyAlignment="1">
      <alignment vertical="center" wrapText="1"/>
    </xf>
    <xf numFmtId="165" fontId="76" fillId="0" borderId="0" xfId="128" applyNumberFormat="1" applyFont="1" applyFill="1" applyBorder="1" applyAlignment="1">
      <alignment horizontal="left" vertical="center" wrapText="1"/>
    </xf>
    <xf numFmtId="171" fontId="76" fillId="0" borderId="130" xfId="128" applyNumberFormat="1" applyFont="1" applyFill="1" applyBorder="1" applyAlignment="1">
      <alignment vertical="center" wrapText="1"/>
    </xf>
    <xf numFmtId="165" fontId="74" fillId="0" borderId="75" xfId="128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vertical="center" wrapText="1"/>
    </xf>
    <xf numFmtId="172" fontId="76" fillId="0" borderId="130" xfId="128" applyNumberFormat="1" applyFont="1" applyFill="1" applyBorder="1" applyAlignment="1">
      <alignment vertical="center" wrapText="1"/>
    </xf>
    <xf numFmtId="165" fontId="74" fillId="0" borderId="129" xfId="128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0" fillId="0" borderId="19" xfId="128" applyNumberFormat="1" applyFont="1" applyFill="1" applyBorder="1" applyAlignment="1">
      <alignment horizontal="center" vertical="center" wrapText="1"/>
    </xf>
    <xf numFmtId="165" fontId="77" fillId="0" borderId="19" xfId="128" applyNumberFormat="1" applyFont="1" applyFill="1" applyBorder="1" applyAlignment="1">
      <alignment horizontal="center"/>
    </xf>
    <xf numFmtId="0" fontId="77" fillId="0" borderId="19" xfId="0" applyFont="1" applyFill="1" applyBorder="1" applyAlignment="1">
      <alignment wrapText="1"/>
    </xf>
    <xf numFmtId="0" fontId="78" fillId="0" borderId="19" xfId="0" applyFont="1" applyFill="1" applyBorder="1" applyAlignment="1">
      <alignment horizontal="left" vertical="center" wrapText="1"/>
    </xf>
    <xf numFmtId="165" fontId="79" fillId="0" borderId="19" xfId="128" applyNumberFormat="1" applyFont="1" applyFill="1" applyBorder="1" applyAlignment="1">
      <alignment horizontal="center"/>
    </xf>
    <xf numFmtId="0" fontId="3" fillId="0" borderId="0" xfId="111" applyFont="1" applyFill="1">
      <alignment/>
      <protection/>
    </xf>
    <xf numFmtId="0" fontId="3" fillId="0" borderId="0" xfId="111" applyFont="1" applyFill="1" applyAlignment="1">
      <alignment horizontal="center"/>
      <protection/>
    </xf>
    <xf numFmtId="0" fontId="10" fillId="0" borderId="0" xfId="112" applyFont="1" applyFill="1" applyBorder="1" applyAlignment="1">
      <alignment horizontal="center" vertical="center" wrapText="1"/>
      <protection/>
    </xf>
    <xf numFmtId="0" fontId="4" fillId="0" borderId="0" xfId="112" applyFont="1" applyFill="1" applyBorder="1" applyAlignment="1">
      <alignment horizontal="center" vertical="center" wrapText="1"/>
      <protection/>
    </xf>
    <xf numFmtId="0" fontId="78" fillId="0" borderId="0" xfId="112" applyFont="1" applyFill="1" applyBorder="1" applyAlignment="1">
      <alignment vertical="center"/>
      <protection/>
    </xf>
    <xf numFmtId="49" fontId="4" fillId="0" borderId="19" xfId="85" applyNumberFormat="1" applyFont="1" applyFill="1" applyBorder="1" applyAlignment="1" applyProtection="1">
      <alignment horizontal="center" vertical="center" wrapText="1"/>
      <protection/>
    </xf>
    <xf numFmtId="169" fontId="80" fillId="0" borderId="0" xfId="85" applyNumberFormat="1" applyFont="1" applyFill="1" applyBorder="1" applyAlignment="1" applyProtection="1">
      <alignment vertical="center"/>
      <protection/>
    </xf>
    <xf numFmtId="0" fontId="4" fillId="0" borderId="0" xfId="111" applyFont="1" applyFill="1">
      <alignment/>
      <protection/>
    </xf>
    <xf numFmtId="0" fontId="77" fillId="0" borderId="19" xfId="112" applyFont="1" applyFill="1" applyBorder="1" applyAlignment="1">
      <alignment horizontal="center" vertical="center" wrapText="1"/>
      <protection/>
    </xf>
    <xf numFmtId="0" fontId="3" fillId="0" borderId="19" xfId="112" applyFont="1" applyFill="1" applyBorder="1" applyAlignment="1">
      <alignment horizontal="center" vertical="center" wrapText="1"/>
      <protection/>
    </xf>
    <xf numFmtId="169" fontId="3" fillId="0" borderId="19" xfId="85" applyNumberFormat="1" applyFont="1" applyFill="1" applyBorder="1" applyAlignment="1" applyProtection="1">
      <alignment horizontal="center" vertical="center" wrapText="1"/>
      <protection/>
    </xf>
    <xf numFmtId="3" fontId="3" fillId="0" borderId="19" xfId="112" applyNumberFormat="1" applyFont="1" applyFill="1" applyBorder="1" applyAlignment="1">
      <alignment horizontal="center" vertical="center" wrapText="1"/>
      <protection/>
    </xf>
    <xf numFmtId="0" fontId="3" fillId="0" borderId="0" xfId="111" applyFont="1" applyFill="1" applyBorder="1">
      <alignment/>
      <protection/>
    </xf>
    <xf numFmtId="169" fontId="3" fillId="55" borderId="19" xfId="85" applyNumberFormat="1" applyFont="1" applyFill="1" applyBorder="1" applyAlignment="1" applyProtection="1">
      <alignment horizontal="center" vertical="center" wrapText="1"/>
      <protection/>
    </xf>
    <xf numFmtId="0" fontId="3" fillId="0" borderId="0" xfId="111" applyFont="1" applyFill="1" applyBorder="1" applyAlignment="1">
      <alignment wrapText="1"/>
      <protection/>
    </xf>
    <xf numFmtId="0" fontId="3" fillId="0" borderId="19" xfId="111" applyFont="1" applyFill="1" applyBorder="1" applyAlignment="1">
      <alignment wrapText="1"/>
      <protection/>
    </xf>
    <xf numFmtId="0" fontId="80" fillId="0" borderId="19" xfId="112" applyFont="1" applyFill="1" applyBorder="1" applyAlignment="1">
      <alignment horizontal="center" vertical="center"/>
      <protection/>
    </xf>
    <xf numFmtId="3" fontId="4" fillId="0" borderId="19" xfId="85" applyNumberFormat="1" applyFont="1" applyFill="1" applyBorder="1" applyAlignment="1" applyProtection="1">
      <alignment horizontal="center" vertical="center"/>
      <protection/>
    </xf>
    <xf numFmtId="0" fontId="4" fillId="0" borderId="0" xfId="111" applyFont="1" applyFill="1" applyBorder="1">
      <alignment/>
      <protection/>
    </xf>
    <xf numFmtId="169" fontId="12" fillId="0" borderId="19" xfId="85" applyNumberFormat="1" applyFont="1" applyFill="1" applyBorder="1" applyAlignment="1" applyProtection="1">
      <alignment horizontal="center" vertical="center" wrapText="1"/>
      <protection/>
    </xf>
    <xf numFmtId="169" fontId="3" fillId="0" borderId="19" xfId="85" applyNumberFormat="1" applyFont="1" applyFill="1" applyBorder="1" applyAlignment="1" applyProtection="1">
      <alignment vertical="center" wrapText="1"/>
      <protection/>
    </xf>
    <xf numFmtId="0" fontId="3" fillId="0" borderId="19" xfId="117" applyFont="1" applyFill="1" applyBorder="1" applyAlignment="1">
      <alignment wrapText="1"/>
      <protection/>
    </xf>
    <xf numFmtId="0" fontId="3" fillId="0" borderId="19" xfId="117" applyFont="1" applyFill="1" applyBorder="1" applyAlignment="1">
      <alignment horizontal="left" wrapText="1"/>
      <protection/>
    </xf>
    <xf numFmtId="170" fontId="3" fillId="0" borderId="19" xfId="117" applyNumberFormat="1" applyFont="1" applyFill="1" applyBorder="1" applyAlignment="1">
      <alignment wrapText="1"/>
      <protection/>
    </xf>
    <xf numFmtId="174" fontId="3" fillId="0" borderId="19" xfId="117" applyNumberFormat="1" applyFont="1" applyFill="1" applyBorder="1" applyAlignment="1">
      <alignment horizontal="left" wrapText="1"/>
      <protection/>
    </xf>
    <xf numFmtId="164" fontId="140" fillId="0" borderId="19" xfId="74" applyNumberFormat="1" applyFont="1" applyFill="1" applyBorder="1" applyAlignment="1">
      <alignment horizontal="center" vertical="center" wrapText="1"/>
    </xf>
    <xf numFmtId="164" fontId="141" fillId="0" borderId="19" xfId="74" applyNumberFormat="1" applyFont="1" applyFill="1" applyBorder="1" applyAlignment="1">
      <alignment vertical="center" wrapText="1"/>
    </xf>
    <xf numFmtId="0" fontId="141" fillId="0" borderId="19" xfId="0" applyFont="1" applyBorder="1" applyAlignment="1">
      <alignment vertical="center" wrapText="1"/>
    </xf>
    <xf numFmtId="0" fontId="140" fillId="0" borderId="19" xfId="0" applyFont="1" applyBorder="1" applyAlignment="1">
      <alignment vertical="center" wrapText="1"/>
    </xf>
    <xf numFmtId="164" fontId="140" fillId="0" borderId="19" xfId="74" applyNumberFormat="1" applyFont="1" applyFill="1" applyBorder="1" applyAlignment="1">
      <alignment vertical="center" wrapText="1"/>
    </xf>
    <xf numFmtId="0" fontId="140" fillId="0" borderId="19" xfId="0" applyFont="1" applyFill="1" applyBorder="1" applyAlignment="1">
      <alignment vertical="center" wrapText="1"/>
    </xf>
    <xf numFmtId="164" fontId="141" fillId="56" borderId="19" xfId="74" applyNumberFormat="1" applyFont="1" applyFill="1" applyBorder="1" applyAlignment="1">
      <alignment vertical="center" wrapText="1"/>
    </xf>
    <xf numFmtId="0" fontId="18" fillId="0" borderId="0" xfId="118">
      <alignment/>
      <protection/>
    </xf>
    <xf numFmtId="0" fontId="18" fillId="0" borderId="0" xfId="123">
      <alignment/>
      <protection/>
    </xf>
    <xf numFmtId="0" fontId="85" fillId="0" borderId="0" xfId="118" applyFont="1" applyAlignment="1">
      <alignment/>
      <protection/>
    </xf>
    <xf numFmtId="0" fontId="86" fillId="0" borderId="0" xfId="118" applyFont="1" applyAlignment="1">
      <alignment/>
      <protection/>
    </xf>
    <xf numFmtId="0" fontId="3" fillId="0" borderId="0" xfId="118" applyFont="1" applyAlignment="1">
      <alignment/>
      <protection/>
    </xf>
    <xf numFmtId="0" fontId="18" fillId="0" borderId="0" xfId="118" applyFont="1">
      <alignment/>
      <protection/>
    </xf>
    <xf numFmtId="0" fontId="7" fillId="0" borderId="0" xfId="118" applyFont="1" applyAlignment="1">
      <alignment/>
      <protection/>
    </xf>
    <xf numFmtId="0" fontId="142" fillId="0" borderId="131" xfId="0" applyFont="1" applyBorder="1" applyAlignment="1">
      <alignment horizontal="center" vertical="center" wrapText="1"/>
    </xf>
    <xf numFmtId="0" fontId="142" fillId="0" borderId="132" xfId="0" applyFont="1" applyBorder="1" applyAlignment="1">
      <alignment horizontal="center" vertical="center" wrapText="1"/>
    </xf>
    <xf numFmtId="0" fontId="143" fillId="55" borderId="132" xfId="0" applyFont="1" applyFill="1" applyBorder="1" applyAlignment="1">
      <alignment horizontal="center" vertical="center"/>
    </xf>
    <xf numFmtId="0" fontId="144" fillId="0" borderId="133" xfId="0" applyFont="1" applyFill="1" applyBorder="1" applyAlignment="1">
      <alignment horizontal="justify" vertical="center" wrapText="1"/>
    </xf>
    <xf numFmtId="0" fontId="144" fillId="0" borderId="19" xfId="0" applyFont="1" applyFill="1" applyBorder="1" applyAlignment="1">
      <alignment horizontal="center" vertical="center" wrapText="1"/>
    </xf>
    <xf numFmtId="0" fontId="144" fillId="0" borderId="133" xfId="0" applyFont="1" applyFill="1" applyBorder="1" applyAlignment="1">
      <alignment vertical="center" wrapText="1"/>
    </xf>
    <xf numFmtId="0" fontId="18" fillId="0" borderId="0" xfId="121">
      <alignment/>
      <protection/>
    </xf>
    <xf numFmtId="0" fontId="85" fillId="0" borderId="0" xfId="121" applyFont="1" applyAlignment="1">
      <alignment/>
      <protection/>
    </xf>
    <xf numFmtId="0" fontId="86" fillId="0" borderId="0" xfId="121" applyFont="1" applyAlignment="1">
      <alignment/>
      <protection/>
    </xf>
    <xf numFmtId="0" fontId="3" fillId="0" borderId="0" xfId="121" applyFont="1" applyAlignment="1">
      <alignment/>
      <protection/>
    </xf>
    <xf numFmtId="0" fontId="7" fillId="0" borderId="0" xfId="121" applyFont="1" applyAlignment="1">
      <alignment/>
      <protection/>
    </xf>
    <xf numFmtId="0" fontId="88" fillId="0" borderId="0" xfId="121" applyFont="1">
      <alignment/>
      <protection/>
    </xf>
    <xf numFmtId="0" fontId="143" fillId="55" borderId="131" xfId="0" applyFont="1" applyFill="1" applyBorder="1" applyAlignment="1">
      <alignment horizontal="center" vertical="center"/>
    </xf>
    <xf numFmtId="0" fontId="143" fillId="55" borderId="134" xfId="0" applyFont="1" applyFill="1" applyBorder="1" applyAlignment="1">
      <alignment horizontal="center" vertical="center" wrapText="1"/>
    </xf>
    <xf numFmtId="0" fontId="145" fillId="55" borderId="133" xfId="0" applyFont="1" applyFill="1" applyBorder="1" applyAlignment="1">
      <alignment horizontal="left" vertical="center" wrapText="1"/>
    </xf>
    <xf numFmtId="0" fontId="145" fillId="55" borderId="19" xfId="0" applyFont="1" applyFill="1" applyBorder="1" applyAlignment="1">
      <alignment horizontal="center" vertical="center" wrapText="1"/>
    </xf>
    <xf numFmtId="0" fontId="145" fillId="0" borderId="19" xfId="0" applyFont="1" applyFill="1" applyBorder="1" applyAlignment="1">
      <alignment horizontal="center" vertical="center" wrapText="1"/>
    </xf>
    <xf numFmtId="0" fontId="145" fillId="0" borderId="46" xfId="0" applyFont="1" applyFill="1" applyBorder="1" applyAlignment="1">
      <alignment horizontal="center" vertical="center" wrapText="1"/>
    </xf>
    <xf numFmtId="0" fontId="146" fillId="55" borderId="135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46" xfId="0" applyFont="1" applyFill="1" applyBorder="1" applyAlignment="1">
      <alignment horizontal="center" vertical="center"/>
    </xf>
    <xf numFmtId="0" fontId="85" fillId="0" borderId="0" xfId="123" applyFont="1" applyAlignment="1">
      <alignment/>
      <protection/>
    </xf>
    <xf numFmtId="0" fontId="86" fillId="0" borderId="0" xfId="123" applyFont="1" applyAlignment="1">
      <alignment/>
      <protection/>
    </xf>
    <xf numFmtId="0" fontId="3" fillId="0" borderId="0" xfId="123" applyFont="1" applyAlignment="1">
      <alignment/>
      <protection/>
    </xf>
    <xf numFmtId="0" fontId="3" fillId="0" borderId="0" xfId="123" applyFont="1" applyFill="1" applyAlignment="1">
      <alignment/>
      <protection/>
    </xf>
    <xf numFmtId="0" fontId="7" fillId="0" borderId="0" xfId="123" applyFont="1" applyAlignment="1">
      <alignment/>
      <protection/>
    </xf>
    <xf numFmtId="0" fontId="18" fillId="0" borderId="47" xfId="123" applyFont="1" applyFill="1" applyBorder="1" applyAlignment="1">
      <alignment horizontal="center" vertical="center" wrapText="1"/>
      <protection/>
    </xf>
    <xf numFmtId="0" fontId="89" fillId="0" borderId="47" xfId="123" applyFont="1" applyFill="1" applyBorder="1" applyAlignment="1">
      <alignment horizontal="center" vertical="center" wrapText="1"/>
      <protection/>
    </xf>
    <xf numFmtId="0" fontId="4" fillId="0" borderId="47" xfId="123" applyFont="1" applyFill="1" applyBorder="1" applyAlignment="1">
      <alignment horizontal="center" vertical="center" wrapText="1"/>
      <protection/>
    </xf>
    <xf numFmtId="0" fontId="18" fillId="0" borderId="47" xfId="123" applyFont="1" applyBorder="1" applyAlignment="1">
      <alignment horizontal="center" vertical="center" wrapText="1"/>
      <protection/>
    </xf>
    <xf numFmtId="0" fontId="3" fillId="0" borderId="47" xfId="123" applyFont="1" applyBorder="1" applyAlignment="1">
      <alignment horizontal="left" vertical="center" wrapText="1"/>
      <protection/>
    </xf>
    <xf numFmtId="0" fontId="3" fillId="0" borderId="47" xfId="123" applyFont="1" applyBorder="1" applyAlignment="1">
      <alignment horizontal="center" vertical="center" wrapText="1"/>
      <protection/>
    </xf>
    <xf numFmtId="9" fontId="3" fillId="0" borderId="47" xfId="123" applyNumberFormat="1" applyFont="1" applyBorder="1" applyAlignment="1">
      <alignment horizontal="center" vertical="center" wrapText="1"/>
      <protection/>
    </xf>
    <xf numFmtId="0" fontId="18" fillId="0" borderId="0" xfId="123" applyAlignment="1">
      <alignment horizontal="center" vertical="center" wrapText="1"/>
      <protection/>
    </xf>
    <xf numFmtId="0" fontId="18" fillId="0" borderId="0" xfId="113">
      <alignment/>
      <protection/>
    </xf>
    <xf numFmtId="0" fontId="3" fillId="0" borderId="0" xfId="113" applyFont="1" applyAlignment="1">
      <alignment/>
      <protection/>
    </xf>
    <xf numFmtId="0" fontId="18" fillId="0" borderId="0" xfId="113" applyFont="1">
      <alignment/>
      <protection/>
    </xf>
    <xf numFmtId="0" fontId="7" fillId="0" borderId="0" xfId="113" applyFont="1" applyAlignment="1">
      <alignment/>
      <protection/>
    </xf>
    <xf numFmtId="0" fontId="3" fillId="0" borderId="47" xfId="113" applyFont="1" applyBorder="1" applyAlignment="1">
      <alignment horizontal="justify"/>
      <protection/>
    </xf>
    <xf numFmtId="0" fontId="18" fillId="0" borderId="0" xfId="115">
      <alignment/>
      <protection/>
    </xf>
    <xf numFmtId="0" fontId="85" fillId="0" borderId="0" xfId="115" applyFont="1" applyAlignment="1">
      <alignment/>
      <protection/>
    </xf>
    <xf numFmtId="0" fontId="86" fillId="0" borderId="0" xfId="115" applyFont="1" applyAlignment="1">
      <alignment/>
      <protection/>
    </xf>
    <xf numFmtId="0" fontId="3" fillId="0" borderId="0" xfId="115" applyFont="1" applyAlignment="1">
      <alignment/>
      <protection/>
    </xf>
    <xf numFmtId="0" fontId="18" fillId="0" borderId="0" xfId="115" applyFont="1">
      <alignment/>
      <protection/>
    </xf>
    <xf numFmtId="0" fontId="7" fillId="0" borderId="0" xfId="115" applyFont="1" applyAlignment="1">
      <alignment/>
      <protection/>
    </xf>
    <xf numFmtId="0" fontId="88" fillId="0" borderId="47" xfId="115" applyFont="1" applyBorder="1" applyAlignment="1">
      <alignment horizontal="center" vertical="center" wrapText="1"/>
      <protection/>
    </xf>
    <xf numFmtId="0" fontId="18" fillId="0" borderId="47" xfId="115" applyFont="1" applyBorder="1" applyAlignment="1">
      <alignment horizontal="center" vertical="center" wrapText="1"/>
      <protection/>
    </xf>
    <xf numFmtId="0" fontId="3" fillId="0" borderId="47" xfId="115" applyFont="1" applyBorder="1" applyAlignment="1">
      <alignment horizontal="justify"/>
      <protection/>
    </xf>
    <xf numFmtId="0" fontId="90" fillId="0" borderId="47" xfId="115" applyFont="1" applyBorder="1" applyAlignment="1">
      <alignment wrapText="1"/>
      <protection/>
    </xf>
    <xf numFmtId="0" fontId="92" fillId="0" borderId="0" xfId="119" applyFont="1">
      <alignment/>
      <protection/>
    </xf>
    <xf numFmtId="0" fontId="4" fillId="0" borderId="0" xfId="114" applyFont="1" applyFill="1" applyBorder="1" applyAlignment="1">
      <alignment horizontal="center" wrapText="1"/>
      <protection/>
    </xf>
    <xf numFmtId="0" fontId="3" fillId="0" borderId="0" xfId="115" applyFont="1">
      <alignment/>
      <protection/>
    </xf>
    <xf numFmtId="0" fontId="92" fillId="0" borderId="19" xfId="119" applyFont="1" applyFill="1" applyBorder="1" applyAlignment="1" applyProtection="1">
      <alignment horizontal="center" vertical="center" wrapText="1"/>
      <protection/>
    </xf>
    <xf numFmtId="0" fontId="92" fillId="0" borderId="129" xfId="119" applyFont="1" applyFill="1" applyBorder="1" applyAlignment="1" applyProtection="1">
      <alignment horizontal="center" vertical="center" wrapText="1"/>
      <protection/>
    </xf>
    <xf numFmtId="0" fontId="92" fillId="0" borderId="129" xfId="119" applyFont="1" applyFill="1" applyBorder="1" applyAlignment="1" applyProtection="1">
      <alignment vertical="center" wrapText="1"/>
      <protection/>
    </xf>
    <xf numFmtId="0" fontId="92" fillId="0" borderId="19" xfId="119" applyFont="1" applyFill="1" applyBorder="1" applyAlignment="1" applyProtection="1">
      <alignment horizontal="right" vertical="center"/>
      <protection locked="0"/>
    </xf>
    <xf numFmtId="49" fontId="92" fillId="0" borderId="19" xfId="119" applyNumberFormat="1" applyFont="1" applyFill="1" applyBorder="1" applyAlignment="1" applyProtection="1">
      <alignment horizontal="left" vertical="center" wrapText="1"/>
      <protection/>
    </xf>
    <xf numFmtId="3" fontId="92" fillId="0" borderId="19" xfId="119" applyNumberFormat="1" applyFont="1" applyFill="1" applyBorder="1" applyAlignment="1" applyProtection="1">
      <alignment horizontal="center" vertical="center" wrapText="1"/>
      <protection/>
    </xf>
    <xf numFmtId="4" fontId="92" fillId="0" borderId="19" xfId="119" applyNumberFormat="1" applyFont="1" applyFill="1" applyBorder="1" applyAlignment="1" applyProtection="1">
      <alignment horizontal="center" vertical="center" wrapText="1"/>
      <protection locked="0"/>
    </xf>
    <xf numFmtId="3" fontId="92" fillId="0" borderId="19" xfId="119" applyNumberFormat="1" applyFont="1" applyFill="1" applyBorder="1" applyAlignment="1" applyProtection="1" quotePrefix="1">
      <alignment horizontal="center" vertical="center" wrapText="1"/>
      <protection/>
    </xf>
    <xf numFmtId="3" fontId="92" fillId="0" borderId="19" xfId="119" applyNumberFormat="1" applyFont="1" applyFill="1" applyBorder="1" applyAlignment="1" applyProtection="1">
      <alignment horizontal="center" vertical="center" wrapText="1"/>
      <protection locked="0"/>
    </xf>
    <xf numFmtId="0" fontId="92" fillId="0" borderId="129" xfId="119" applyFont="1" applyFill="1" applyBorder="1" applyAlignment="1" applyProtection="1">
      <alignment horizontal="right" vertical="center"/>
      <protection locked="0"/>
    </xf>
    <xf numFmtId="49" fontId="92" fillId="0" borderId="129" xfId="119" applyNumberFormat="1" applyFont="1" applyFill="1" applyBorder="1" applyAlignment="1" applyProtection="1">
      <alignment horizontal="left" vertical="center" wrapText="1"/>
      <protection/>
    </xf>
    <xf numFmtId="3" fontId="92" fillId="0" borderId="129" xfId="119" applyNumberFormat="1" applyFont="1" applyFill="1" applyBorder="1" applyAlignment="1" applyProtection="1">
      <alignment horizontal="center" vertical="center" wrapText="1"/>
      <protection locked="0"/>
    </xf>
    <xf numFmtId="0" fontId="92" fillId="0" borderId="19" xfId="119" applyFont="1" applyFill="1" applyBorder="1" applyAlignment="1" applyProtection="1">
      <alignment horizontal="right" vertical="center"/>
      <protection/>
    </xf>
    <xf numFmtId="0" fontId="92" fillId="0" borderId="19" xfId="119" applyFont="1" applyFill="1" applyBorder="1" applyAlignment="1" applyProtection="1">
      <alignment horizontal="left" vertical="center" wrapText="1"/>
      <protection/>
    </xf>
    <xf numFmtId="0" fontId="78" fillId="0" borderId="19" xfId="111" applyFont="1" applyFill="1" applyBorder="1" applyAlignment="1">
      <alignment vertical="center"/>
      <protection/>
    </xf>
    <xf numFmtId="0" fontId="78" fillId="0" borderId="19" xfId="111" applyFont="1" applyFill="1" applyBorder="1" applyAlignment="1">
      <alignment vertical="center" wrapText="1"/>
      <protection/>
    </xf>
    <xf numFmtId="0" fontId="78" fillId="55" borderId="19" xfId="111" applyFont="1" applyFill="1" applyBorder="1" applyAlignment="1">
      <alignment vertical="center" wrapText="1"/>
      <protection/>
    </xf>
    <xf numFmtId="0" fontId="78" fillId="55" borderId="19" xfId="111" applyFont="1" applyFill="1" applyBorder="1" applyAlignment="1">
      <alignment vertical="center"/>
      <protection/>
    </xf>
    <xf numFmtId="0" fontId="78" fillId="0" borderId="19" xfId="111" applyFont="1" applyFill="1" applyBorder="1" applyAlignment="1">
      <alignment wrapText="1"/>
      <protection/>
    </xf>
    <xf numFmtId="164" fontId="3" fillId="0" borderId="19" xfId="74" applyNumberFormat="1" applyFont="1" applyFill="1" applyBorder="1" applyAlignment="1" applyProtection="1">
      <alignment horizontal="center" vertical="center" wrapText="1"/>
      <protection/>
    </xf>
    <xf numFmtId="164" fontId="3" fillId="0" borderId="19" xfId="74" applyNumberFormat="1" applyFont="1" applyFill="1" applyBorder="1" applyAlignment="1">
      <alignment horizontal="center" vertical="center" wrapText="1"/>
    </xf>
    <xf numFmtId="164" fontId="3" fillId="55" borderId="19" xfId="74" applyNumberFormat="1" applyFont="1" applyFill="1" applyBorder="1" applyAlignment="1" applyProtection="1">
      <alignment horizontal="center" vertical="center" wrapText="1"/>
      <protection/>
    </xf>
    <xf numFmtId="164" fontId="3" fillId="55" borderId="19" xfId="74" applyNumberFormat="1" applyFont="1" applyFill="1" applyBorder="1" applyAlignment="1">
      <alignment horizontal="center" vertical="center" wrapText="1"/>
    </xf>
    <xf numFmtId="164" fontId="3" fillId="0" borderId="19" xfId="74" applyNumberFormat="1" applyFont="1" applyFill="1" applyBorder="1" applyAlignment="1">
      <alignment horizontal="center" wrapText="1"/>
    </xf>
    <xf numFmtId="0" fontId="78" fillId="0" borderId="19" xfId="112" applyFont="1" applyFill="1" applyBorder="1" applyAlignment="1">
      <alignment horizontal="center" vertical="center" wrapText="1"/>
      <protection/>
    </xf>
    <xf numFmtId="0" fontId="78" fillId="0" borderId="19" xfId="112" applyFont="1" applyFill="1" applyBorder="1" applyAlignment="1">
      <alignment horizontal="center" vertical="center"/>
      <protection/>
    </xf>
    <xf numFmtId="14" fontId="78" fillId="0" borderId="19" xfId="112" applyNumberFormat="1" applyFont="1" applyFill="1" applyBorder="1" applyAlignment="1">
      <alignment horizontal="center" vertical="center" wrapText="1"/>
      <protection/>
    </xf>
    <xf numFmtId="0" fontId="78" fillId="55" borderId="19" xfId="112" applyFont="1" applyFill="1" applyBorder="1" applyAlignment="1">
      <alignment horizontal="center" vertical="center" wrapText="1"/>
      <protection/>
    </xf>
    <xf numFmtId="164" fontId="79" fillId="0" borderId="19" xfId="74" applyNumberFormat="1" applyFont="1" applyFill="1" applyBorder="1" applyAlignment="1" applyProtection="1">
      <alignment horizontal="center" vertical="center"/>
      <protection/>
    </xf>
    <xf numFmtId="0" fontId="79" fillId="0" borderId="0" xfId="112" applyFont="1" applyFill="1" applyBorder="1" applyAlignment="1">
      <alignment horizontal="center" vertical="center" wrapText="1"/>
      <protection/>
    </xf>
    <xf numFmtId="0" fontId="80" fillId="0" borderId="0" xfId="112" applyFont="1" applyFill="1" applyBorder="1" applyAlignment="1">
      <alignment horizontal="center" vertical="center"/>
      <protection/>
    </xf>
    <xf numFmtId="3" fontId="4" fillId="0" borderId="0" xfId="85" applyNumberFormat="1" applyFont="1" applyFill="1" applyBorder="1" applyAlignment="1" applyProtection="1">
      <alignment horizontal="center" vertical="center"/>
      <protection/>
    </xf>
    <xf numFmtId="164" fontId="79" fillId="0" borderId="0" xfId="74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8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4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7" fillId="0" borderId="22" xfId="0" applyFont="1" applyBorder="1" applyAlignment="1">
      <alignment horizontal="center" vertical="center" wrapText="1"/>
    </xf>
    <xf numFmtId="0" fontId="95" fillId="0" borderId="23" xfId="0" applyFont="1" applyBorder="1" applyAlignment="1">
      <alignment horizontal="left" vertical="center" wrapText="1"/>
    </xf>
    <xf numFmtId="164" fontId="0" fillId="0" borderId="23" xfId="74" applyNumberFormat="1" applyFont="1" applyBorder="1" applyAlignment="1">
      <alignment vertical="center"/>
    </xf>
    <xf numFmtId="164" fontId="0" fillId="0" borderId="32" xfId="74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96" fillId="0" borderId="23" xfId="0" applyFont="1" applyBorder="1" applyAlignment="1">
      <alignment horizontal="left" vertical="center" wrapText="1"/>
    </xf>
    <xf numFmtId="164" fontId="18" fillId="0" borderId="23" xfId="74" applyNumberFormat="1" applyFont="1" applyBorder="1" applyAlignment="1">
      <alignment horizontal="right" vertical="center" wrapText="1"/>
    </xf>
    <xf numFmtId="164" fontId="18" fillId="0" borderId="32" xfId="74" applyNumberFormat="1" applyFont="1" applyBorder="1" applyAlignment="1">
      <alignment horizontal="right" vertical="center" wrapText="1"/>
    </xf>
    <xf numFmtId="164" fontId="87" fillId="0" borderId="23" xfId="74" applyNumberFormat="1" applyFont="1" applyBorder="1" applyAlignment="1">
      <alignment horizontal="right" vertical="center" wrapText="1"/>
    </xf>
    <xf numFmtId="164" fontId="87" fillId="0" borderId="32" xfId="74" applyNumberFormat="1" applyFont="1" applyBorder="1" applyAlignment="1">
      <alignment horizontal="right" vertical="center" wrapText="1"/>
    </xf>
    <xf numFmtId="0" fontId="97" fillId="0" borderId="23" xfId="0" applyFont="1" applyBorder="1" applyAlignment="1">
      <alignment horizontal="left" vertical="center" wrapText="1"/>
    </xf>
    <xf numFmtId="0" fontId="94" fillId="0" borderId="23" xfId="0" applyFont="1" applyBorder="1" applyAlignment="1">
      <alignment horizontal="left" vertical="center" wrapText="1"/>
    </xf>
    <xf numFmtId="0" fontId="87" fillId="0" borderId="24" xfId="0" applyFont="1" applyBorder="1" applyAlignment="1">
      <alignment horizontal="center" vertical="center" wrapText="1"/>
    </xf>
    <xf numFmtId="0" fontId="95" fillId="0" borderId="25" xfId="0" applyFont="1" applyBorder="1" applyAlignment="1">
      <alignment horizontal="left" vertical="center" wrapText="1"/>
    </xf>
    <xf numFmtId="164" fontId="87" fillId="0" borderId="25" xfId="74" applyNumberFormat="1" applyFont="1" applyBorder="1" applyAlignment="1">
      <alignment horizontal="right" vertical="center" wrapText="1"/>
    </xf>
    <xf numFmtId="164" fontId="87" fillId="0" borderId="33" xfId="74" applyNumberFormat="1" applyFont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0" fontId="87" fillId="0" borderId="23" xfId="0" applyFont="1" applyBorder="1" applyAlignment="1">
      <alignment horizontal="left" vertical="center" wrapText="1"/>
    </xf>
    <xf numFmtId="3" fontId="87" fillId="0" borderId="23" xfId="0" applyNumberFormat="1" applyFont="1" applyBorder="1" applyAlignment="1">
      <alignment horizontal="right" vertical="center" wrapText="1"/>
    </xf>
    <xf numFmtId="0" fontId="87" fillId="0" borderId="25" xfId="0" applyFont="1" applyBorder="1" applyAlignment="1">
      <alignment horizontal="left" vertical="center" wrapText="1"/>
    </xf>
    <xf numFmtId="3" fontId="87" fillId="0" borderId="25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98" fillId="0" borderId="0" xfId="114" applyFont="1" applyBorder="1" applyAlignment="1">
      <alignment vertical="center" wrapText="1"/>
      <protection/>
    </xf>
    <xf numFmtId="0" fontId="83" fillId="0" borderId="19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/>
    </xf>
    <xf numFmtId="0" fontId="88" fillId="0" borderId="136" xfId="113" applyFont="1" applyBorder="1" applyAlignment="1">
      <alignment horizontal="center" vertical="center" wrapText="1"/>
      <protection/>
    </xf>
    <xf numFmtId="0" fontId="88" fillId="0" borderId="42" xfId="113" applyFont="1" applyBorder="1" applyAlignment="1">
      <alignment horizontal="center" vertical="center" wrapText="1"/>
      <protection/>
    </xf>
    <xf numFmtId="0" fontId="88" fillId="0" borderId="137" xfId="113" applyFont="1" applyBorder="1" applyAlignment="1">
      <alignment horizontal="center" vertical="center" wrapText="1"/>
      <protection/>
    </xf>
    <xf numFmtId="0" fontId="18" fillId="0" borderId="138" xfId="113" applyFont="1" applyBorder="1" applyAlignment="1">
      <alignment horizontal="center" vertical="center" wrapText="1"/>
      <protection/>
    </xf>
    <xf numFmtId="0" fontId="18" fillId="0" borderId="47" xfId="113" applyFont="1" applyFill="1" applyBorder="1" applyAlignment="1">
      <alignment vertical="center" wrapText="1"/>
      <protection/>
    </xf>
    <xf numFmtId="0" fontId="18" fillId="0" borderId="47" xfId="113" applyFont="1" applyBorder="1" applyAlignment="1">
      <alignment vertical="center" wrapText="1"/>
      <protection/>
    </xf>
    <xf numFmtId="0" fontId="18" fillId="0" borderId="91" xfId="113" applyFont="1" applyBorder="1" applyAlignment="1">
      <alignment vertical="center" wrapText="1"/>
      <protection/>
    </xf>
    <xf numFmtId="0" fontId="18" fillId="0" borderId="139" xfId="113" applyFont="1" applyBorder="1" applyAlignment="1">
      <alignment horizontal="center" vertical="center" wrapText="1"/>
      <protection/>
    </xf>
    <xf numFmtId="0" fontId="90" fillId="0" borderId="59" xfId="113" applyFont="1" applyBorder="1" applyAlignment="1">
      <alignment wrapText="1"/>
      <protection/>
    </xf>
    <xf numFmtId="0" fontId="18" fillId="0" borderId="59" xfId="113" applyFont="1" applyFill="1" applyBorder="1" applyAlignment="1">
      <alignment vertical="center" wrapText="1"/>
      <protection/>
    </xf>
    <xf numFmtId="0" fontId="18" fillId="0" borderId="59" xfId="113" applyFont="1" applyBorder="1" applyAlignment="1">
      <alignment vertical="center" wrapText="1"/>
      <protection/>
    </xf>
    <xf numFmtId="0" fontId="18" fillId="0" borderId="140" xfId="113" applyFont="1" applyBorder="1" applyAlignment="1">
      <alignment vertical="center" wrapText="1"/>
      <protection/>
    </xf>
    <xf numFmtId="0" fontId="0" fillId="0" borderId="0" xfId="0" applyFill="1" applyAlignment="1">
      <alignment/>
    </xf>
    <xf numFmtId="0" fontId="147" fillId="0" borderId="0" xfId="0" applyFont="1" applyFill="1" applyAlignment="1">
      <alignment/>
    </xf>
    <xf numFmtId="0" fontId="4" fillId="0" borderId="0" xfId="114" applyFont="1" applyBorder="1" applyAlignment="1">
      <alignment vertical="center" wrapText="1"/>
      <protection/>
    </xf>
    <xf numFmtId="0" fontId="0" fillId="0" borderId="0" xfId="0" applyFill="1" applyAlignment="1">
      <alignment/>
    </xf>
    <xf numFmtId="0" fontId="148" fillId="0" borderId="0" xfId="0" applyFont="1" applyFill="1" applyAlignment="1">
      <alignment/>
    </xf>
    <xf numFmtId="165" fontId="67" fillId="0" borderId="23" xfId="128" applyNumberFormat="1" applyFont="1" applyFill="1" applyBorder="1" applyAlignment="1">
      <alignment horizontal="center" vertical="center"/>
    </xf>
    <xf numFmtId="165" fontId="67" fillId="0" borderId="32" xfId="128" applyNumberFormat="1" applyFont="1" applyFill="1" applyBorder="1" applyAlignment="1">
      <alignment horizontal="center" vertical="center"/>
    </xf>
    <xf numFmtId="0" fontId="149" fillId="0" borderId="0" xfId="0" applyFont="1" applyFill="1" applyAlignment="1">
      <alignment/>
    </xf>
    <xf numFmtId="165" fontId="149" fillId="0" borderId="0" xfId="0" applyNumberFormat="1" applyFont="1" applyFill="1" applyAlignment="1">
      <alignment/>
    </xf>
    <xf numFmtId="0" fontId="150" fillId="0" borderId="0" xfId="0" applyFont="1" applyFill="1" applyAlignment="1">
      <alignment/>
    </xf>
    <xf numFmtId="164" fontId="148" fillId="0" borderId="0" xfId="74" applyNumberFormat="1" applyFont="1" applyFill="1" applyAlignment="1">
      <alignment/>
    </xf>
    <xf numFmtId="0" fontId="151" fillId="0" borderId="0" xfId="0" applyFont="1" applyFill="1" applyAlignment="1">
      <alignment/>
    </xf>
    <xf numFmtId="165" fontId="151" fillId="0" borderId="0" xfId="0" applyNumberFormat="1" applyFont="1" applyFill="1" applyAlignment="1">
      <alignment/>
    </xf>
    <xf numFmtId="0" fontId="67" fillId="0" borderId="24" xfId="0" applyFont="1" applyFill="1" applyBorder="1" applyAlignment="1">
      <alignment horizontal="center"/>
    </xf>
    <xf numFmtId="165" fontId="67" fillId="0" borderId="25" xfId="128" applyNumberFormat="1" applyFont="1" applyFill="1" applyBorder="1" applyAlignment="1">
      <alignment horizontal="center" vertical="center"/>
    </xf>
    <xf numFmtId="165" fontId="67" fillId="0" borderId="33" xfId="128" applyNumberFormat="1" applyFont="1" applyFill="1" applyBorder="1" applyAlignment="1">
      <alignment horizontal="center" vertical="center"/>
    </xf>
    <xf numFmtId="0" fontId="152" fillId="0" borderId="0" xfId="0" applyFont="1" applyFill="1" applyAlignment="1">
      <alignment vertical="center"/>
    </xf>
    <xf numFmtId="0" fontId="152" fillId="0" borderId="0" xfId="0" applyFont="1" applyFill="1" applyAlignment="1">
      <alignment/>
    </xf>
    <xf numFmtId="0" fontId="153" fillId="0" borderId="0" xfId="0" applyFont="1" applyFill="1" applyAlignment="1">
      <alignment/>
    </xf>
    <xf numFmtId="0" fontId="154" fillId="0" borderId="0" xfId="0" applyFont="1" applyFill="1" applyAlignment="1">
      <alignment/>
    </xf>
    <xf numFmtId="165" fontId="152" fillId="0" borderId="0" xfId="0" applyNumberFormat="1" applyFont="1" applyFill="1" applyAlignment="1">
      <alignment/>
    </xf>
    <xf numFmtId="0" fontId="155" fillId="0" borderId="19" xfId="0" applyFont="1" applyFill="1" applyBorder="1" applyAlignment="1">
      <alignment horizontal="center" vertical="center" textRotation="90" wrapText="1"/>
    </xf>
    <xf numFmtId="0" fontId="152" fillId="0" borderId="19" xfId="0" applyFont="1" applyFill="1" applyBorder="1" applyAlignment="1">
      <alignment wrapText="1"/>
    </xf>
    <xf numFmtId="170" fontId="152" fillId="0" borderId="19" xfId="0" applyNumberFormat="1" applyFont="1" applyFill="1" applyBorder="1" applyAlignment="1">
      <alignment wrapText="1"/>
    </xf>
    <xf numFmtId="170" fontId="152" fillId="0" borderId="0" xfId="0" applyNumberFormat="1" applyFont="1" applyFill="1" applyAlignment="1">
      <alignment/>
    </xf>
    <xf numFmtId="0" fontId="155" fillId="0" borderId="19" xfId="0" applyFont="1" applyFill="1" applyBorder="1" applyAlignment="1">
      <alignment horizontal="center" vertical="center" textRotation="90"/>
    </xf>
    <xf numFmtId="0" fontId="152" fillId="0" borderId="141" xfId="0" applyFont="1" applyFill="1" applyBorder="1" applyAlignment="1">
      <alignment vertical="center"/>
    </xf>
    <xf numFmtId="0" fontId="152" fillId="0" borderId="20" xfId="0" applyFont="1" applyFill="1" applyBorder="1" applyAlignment="1">
      <alignment/>
    </xf>
    <xf numFmtId="0" fontId="152" fillId="0" borderId="22" xfId="0" applyFont="1" applyFill="1" applyBorder="1" applyAlignment="1">
      <alignment/>
    </xf>
    <xf numFmtId="0" fontId="152" fillId="0" borderId="24" xfId="0" applyFont="1" applyFill="1" applyBorder="1" applyAlignment="1">
      <alignment/>
    </xf>
    <xf numFmtId="0" fontId="154" fillId="0" borderId="142" xfId="0" applyFont="1" applyFill="1" applyBorder="1" applyAlignment="1">
      <alignment/>
    </xf>
    <xf numFmtId="171" fontId="152" fillId="0" borderId="142" xfId="128" applyNumberFormat="1" applyFont="1" applyFill="1" applyBorder="1" applyAlignment="1">
      <alignment/>
    </xf>
    <xf numFmtId="171" fontId="152" fillId="0" borderId="0" xfId="128" applyNumberFormat="1" applyFont="1" applyFill="1" applyAlignment="1">
      <alignment/>
    </xf>
    <xf numFmtId="0" fontId="152" fillId="0" borderId="74" xfId="0" applyFont="1" applyFill="1" applyBorder="1" applyAlignment="1">
      <alignment horizontal="left" vertical="center"/>
    </xf>
    <xf numFmtId="0" fontId="152" fillId="0" borderId="0" xfId="0" applyFont="1" applyFill="1" applyAlignment="1">
      <alignment horizontal="left"/>
    </xf>
    <xf numFmtId="0" fontId="152" fillId="0" borderId="143" xfId="0" applyFont="1" applyFill="1" applyBorder="1" applyAlignment="1">
      <alignment/>
    </xf>
    <xf numFmtId="165" fontId="152" fillId="0" borderId="0" xfId="128" applyNumberFormat="1" applyFont="1" applyFill="1" applyAlignment="1">
      <alignment/>
    </xf>
    <xf numFmtId="165" fontId="152" fillId="0" borderId="142" xfId="128" applyNumberFormat="1" applyFont="1" applyFill="1" applyBorder="1" applyAlignment="1">
      <alignment/>
    </xf>
    <xf numFmtId="0" fontId="152" fillId="0" borderId="19" xfId="0" applyFont="1" applyFill="1" applyBorder="1" applyAlignment="1">
      <alignment/>
    </xf>
    <xf numFmtId="165" fontId="152" fillId="0" borderId="19" xfId="128" applyNumberFormat="1" applyFont="1" applyFill="1" applyBorder="1" applyAlignment="1">
      <alignment/>
    </xf>
    <xf numFmtId="173" fontId="152" fillId="0" borderId="0" xfId="0" applyNumberFormat="1" applyFont="1" applyFill="1" applyAlignment="1">
      <alignment/>
    </xf>
    <xf numFmtId="0" fontId="140" fillId="0" borderId="0" xfId="0" applyFont="1" applyFill="1" applyAlignment="1">
      <alignment/>
    </xf>
    <xf numFmtId="0" fontId="140" fillId="0" borderId="19" xfId="0" applyFont="1" applyFill="1" applyBorder="1" applyAlignment="1">
      <alignment textRotation="90"/>
    </xf>
    <xf numFmtId="0" fontId="140" fillId="0" borderId="19" xfId="0" applyFont="1" applyFill="1" applyBorder="1" applyAlignment="1">
      <alignment/>
    </xf>
    <xf numFmtId="0" fontId="140" fillId="0" borderId="19" xfId="0" applyFont="1" applyFill="1" applyBorder="1" applyAlignment="1">
      <alignment wrapText="1"/>
    </xf>
    <xf numFmtId="165" fontId="140" fillId="0" borderId="19" xfId="0" applyNumberFormat="1" applyFont="1" applyFill="1" applyBorder="1" applyAlignment="1">
      <alignment/>
    </xf>
    <xf numFmtId="165" fontId="140" fillId="0" borderId="0" xfId="0" applyNumberFormat="1" applyFont="1" applyFill="1" applyBorder="1" applyAlignment="1">
      <alignment/>
    </xf>
    <xf numFmtId="165" fontId="140" fillId="0" borderId="0" xfId="0" applyNumberFormat="1" applyFont="1" applyFill="1" applyAlignment="1">
      <alignment/>
    </xf>
    <xf numFmtId="0" fontId="78" fillId="0" borderId="19" xfId="0" applyFont="1" applyFill="1" applyBorder="1" applyAlignment="1">
      <alignment wrapText="1"/>
    </xf>
    <xf numFmtId="0" fontId="141" fillId="0" borderId="19" xfId="0" applyFont="1" applyFill="1" applyBorder="1" applyAlignment="1">
      <alignment/>
    </xf>
    <xf numFmtId="165" fontId="56" fillId="0" borderId="144" xfId="131" applyNumberFormat="1" applyFont="1" applyFill="1" applyBorder="1" applyAlignment="1">
      <alignment vertical="center"/>
    </xf>
    <xf numFmtId="0" fontId="18" fillId="0" borderId="47" xfId="115" applyFont="1" applyBorder="1" applyAlignment="1">
      <alignment vertical="center" wrapText="1"/>
      <protection/>
    </xf>
    <xf numFmtId="165" fontId="68" fillId="0" borderId="23" xfId="128" applyNumberFormat="1" applyFont="1" applyFill="1" applyBorder="1" applyAlignment="1">
      <alignment vertical="center"/>
    </xf>
    <xf numFmtId="165" fontId="67" fillId="0" borderId="23" xfId="128" applyNumberFormat="1" applyFont="1" applyFill="1" applyBorder="1" applyAlignment="1">
      <alignment vertical="center"/>
    </xf>
    <xf numFmtId="0" fontId="141" fillId="0" borderId="19" xfId="0" applyFont="1" applyBorder="1" applyAlignment="1">
      <alignment horizontal="left" vertical="center" wrapText="1"/>
    </xf>
    <xf numFmtId="0" fontId="156" fillId="0" borderId="19" xfId="0" applyFont="1" applyFill="1" applyBorder="1" applyAlignment="1">
      <alignment horizontal="center" vertical="center" wrapText="1"/>
    </xf>
    <xf numFmtId="0" fontId="156" fillId="0" borderId="19" xfId="0" applyFont="1" applyBorder="1" applyAlignment="1">
      <alignment vertical="center" wrapText="1"/>
    </xf>
    <xf numFmtId="0" fontId="156" fillId="0" borderId="19" xfId="0" applyFont="1" applyFill="1" applyBorder="1" applyAlignment="1">
      <alignment vertical="center" wrapText="1"/>
    </xf>
    <xf numFmtId="164" fontId="77" fillId="0" borderId="19" xfId="74" applyNumberFormat="1" applyFont="1" applyFill="1" applyBorder="1" applyAlignment="1">
      <alignment vertical="center" wrapText="1"/>
    </xf>
    <xf numFmtId="0" fontId="156" fillId="0" borderId="19" xfId="0" applyFont="1" applyBorder="1" applyAlignment="1">
      <alignment horizontal="center" vertical="center" wrapText="1"/>
    </xf>
    <xf numFmtId="0" fontId="157" fillId="0" borderId="19" xfId="0" applyFont="1" applyBorder="1" applyAlignment="1">
      <alignment vertical="center" wrapText="1"/>
    </xf>
    <xf numFmtId="0" fontId="141" fillId="0" borderId="19" xfId="0" applyFont="1" applyFill="1" applyBorder="1" applyAlignment="1">
      <alignment vertical="center" wrapText="1"/>
    </xf>
    <xf numFmtId="0" fontId="66" fillId="0" borderId="115" xfId="0" applyFont="1" applyFill="1" applyBorder="1" applyAlignment="1">
      <alignment horizontal="center"/>
    </xf>
    <xf numFmtId="0" fontId="66" fillId="0" borderId="129" xfId="0" applyFont="1" applyFill="1" applyBorder="1" applyAlignment="1">
      <alignment horizontal="center"/>
    </xf>
    <xf numFmtId="0" fontId="62" fillId="0" borderId="89" xfId="0" applyFont="1" applyFill="1" applyBorder="1" applyAlignment="1">
      <alignment horizontal="center" vertical="center" wrapText="1"/>
    </xf>
    <xf numFmtId="0" fontId="62" fillId="0" borderId="145" xfId="0" applyFont="1" applyFill="1" applyBorder="1" applyAlignment="1">
      <alignment horizontal="center" vertical="center" wrapText="1"/>
    </xf>
    <xf numFmtId="0" fontId="68" fillId="0" borderId="89" xfId="0" applyFont="1" applyFill="1" applyBorder="1" applyAlignment="1">
      <alignment horizontal="left" vertical="center" wrapText="1"/>
    </xf>
    <xf numFmtId="0" fontId="68" fillId="0" borderId="145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148" fillId="0" borderId="0" xfId="0" applyFont="1" applyFill="1" applyAlignment="1">
      <alignment horizontal="center"/>
    </xf>
    <xf numFmtId="0" fontId="61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left" vertical="center" wrapText="1"/>
    </xf>
    <xf numFmtId="0" fontId="68" fillId="0" borderId="25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150" fillId="0" borderId="0" xfId="0" applyFont="1" applyFill="1" applyAlignment="1">
      <alignment horizontal="center"/>
    </xf>
    <xf numFmtId="0" fontId="65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74" fillId="0" borderId="124" xfId="0" applyFont="1" applyFill="1" applyBorder="1" applyAlignment="1">
      <alignment horizontal="center" vertical="center" wrapText="1"/>
    </xf>
    <xf numFmtId="0" fontId="74" fillId="0" borderId="146" xfId="0" applyFont="1" applyFill="1" applyBorder="1" applyAlignment="1">
      <alignment horizontal="center" vertical="center" wrapText="1"/>
    </xf>
    <xf numFmtId="0" fontId="76" fillId="0" borderId="78" xfId="0" applyFont="1" applyFill="1" applyBorder="1" applyAlignment="1">
      <alignment horizontal="left" vertical="center" wrapText="1"/>
    </xf>
    <xf numFmtId="0" fontId="76" fillId="0" borderId="146" xfId="0" applyFont="1" applyFill="1" applyBorder="1" applyAlignment="1">
      <alignment horizontal="left" vertical="center" wrapText="1"/>
    </xf>
    <xf numFmtId="0" fontId="155" fillId="0" borderId="19" xfId="0" applyFont="1" applyFill="1" applyBorder="1" applyAlignment="1">
      <alignment horizontal="center" vertical="center" textRotation="90"/>
    </xf>
    <xf numFmtId="0" fontId="158" fillId="0" borderId="0" xfId="0" applyFont="1" applyFill="1" applyAlignment="1">
      <alignment horizontal="center" vertical="center"/>
    </xf>
    <xf numFmtId="0" fontId="74" fillId="0" borderId="19" xfId="0" applyFont="1" applyFill="1" applyBorder="1" applyAlignment="1">
      <alignment horizontal="center" vertical="center" wrapText="1"/>
    </xf>
    <xf numFmtId="0" fontId="76" fillId="0" borderId="46" xfId="0" applyFont="1" applyFill="1" applyBorder="1" applyAlignment="1">
      <alignment horizontal="left" vertical="center" wrapText="1"/>
    </xf>
    <xf numFmtId="0" fontId="76" fillId="0" borderId="130" xfId="0" applyFont="1" applyFill="1" applyBorder="1" applyAlignment="1">
      <alignment horizontal="left" vertical="center" wrapText="1"/>
    </xf>
    <xf numFmtId="0" fontId="152" fillId="0" borderId="19" xfId="0" applyFont="1" applyFill="1" applyBorder="1" applyAlignment="1">
      <alignment horizontal="center" vertical="center" textRotation="90"/>
    </xf>
    <xf numFmtId="0" fontId="74" fillId="0" borderId="46" xfId="0" applyFont="1" applyFill="1" applyBorder="1" applyAlignment="1">
      <alignment horizontal="center" vertical="center" wrapText="1"/>
    </xf>
    <xf numFmtId="0" fontId="74" fillId="0" borderId="130" xfId="0" applyFont="1" applyFill="1" applyBorder="1" applyAlignment="1">
      <alignment horizontal="center" vertical="center" wrapText="1"/>
    </xf>
    <xf numFmtId="0" fontId="155" fillId="0" borderId="19" xfId="0" applyFont="1" applyFill="1" applyBorder="1" applyAlignment="1">
      <alignment horizontal="center" vertical="center" textRotation="90" wrapText="1"/>
    </xf>
    <xf numFmtId="0" fontId="140" fillId="0" borderId="115" xfId="0" applyFont="1" applyFill="1" applyBorder="1" applyAlignment="1">
      <alignment horizontal="center" vertical="center" textRotation="90"/>
    </xf>
    <xf numFmtId="0" fontId="140" fillId="0" borderId="53" xfId="0" applyFont="1" applyFill="1" applyBorder="1" applyAlignment="1">
      <alignment horizontal="center" vertical="center" textRotation="90"/>
    </xf>
    <xf numFmtId="0" fontId="140" fillId="0" borderId="129" xfId="0" applyFont="1" applyFill="1" applyBorder="1" applyAlignment="1">
      <alignment horizontal="center" vertical="center" textRotation="90"/>
    </xf>
    <xf numFmtId="0" fontId="153" fillId="0" borderId="0" xfId="0" applyFont="1" applyFill="1" applyAlignment="1">
      <alignment horizontal="center"/>
    </xf>
    <xf numFmtId="0" fontId="4" fillId="0" borderId="0" xfId="122" applyFont="1" applyAlignment="1">
      <alignment horizontal="center"/>
      <protection/>
    </xf>
    <xf numFmtId="0" fontId="5" fillId="0" borderId="0" xfId="122" applyFont="1" applyAlignment="1">
      <alignment horizontal="center"/>
      <protection/>
    </xf>
    <xf numFmtId="0" fontId="6" fillId="0" borderId="0" xfId="122" applyFont="1" applyFill="1" applyBorder="1" applyAlignment="1">
      <alignment horizontal="left" vertical="center"/>
      <protection/>
    </xf>
    <xf numFmtId="0" fontId="4" fillId="0" borderId="19" xfId="124" applyFont="1" applyBorder="1" applyAlignment="1">
      <alignment horizontal="center" vertical="center" textRotation="90"/>
      <protection/>
    </xf>
    <xf numFmtId="0" fontId="3" fillId="0" borderId="19" xfId="124" applyFont="1" applyBorder="1" applyAlignment="1">
      <alignment horizontal="center" vertical="center" textRotation="90"/>
      <protection/>
    </xf>
    <xf numFmtId="0" fontId="4" fillId="0" borderId="19" xfId="124" applyFont="1" applyBorder="1" applyAlignment="1">
      <alignment horizontal="center" vertical="center"/>
      <protection/>
    </xf>
    <xf numFmtId="0" fontId="3" fillId="0" borderId="19" xfId="124" applyFont="1" applyBorder="1" applyAlignment="1">
      <alignment horizontal="center" vertical="center"/>
      <protection/>
    </xf>
    <xf numFmtId="0" fontId="4" fillId="0" borderId="19" xfId="124" applyFont="1" applyBorder="1" applyAlignment="1">
      <alignment horizontal="center" vertical="center" wrapText="1"/>
      <protection/>
    </xf>
    <xf numFmtId="0" fontId="4" fillId="0" borderId="46" xfId="124" applyFont="1" applyBorder="1" applyAlignment="1">
      <alignment horizontal="center" vertical="center" wrapText="1"/>
      <protection/>
    </xf>
    <xf numFmtId="0" fontId="4" fillId="0" borderId="130" xfId="124" applyFont="1" applyBorder="1" applyAlignment="1">
      <alignment horizontal="center" vertical="center" wrapText="1"/>
      <protection/>
    </xf>
    <xf numFmtId="14" fontId="4" fillId="0" borderId="19" xfId="77" applyNumberFormat="1" applyFont="1" applyBorder="1" applyAlignment="1">
      <alignment horizontal="center" vertical="center" wrapText="1"/>
    </xf>
    <xf numFmtId="0" fontId="4" fillId="0" borderId="19" xfId="122" applyFont="1" applyFill="1" applyBorder="1" applyAlignment="1">
      <alignment horizontal="center"/>
      <protection/>
    </xf>
    <xf numFmtId="49" fontId="4" fillId="0" borderId="46" xfId="77" applyNumberFormat="1" applyFont="1" applyFill="1" applyBorder="1" applyAlignment="1">
      <alignment horizontal="center"/>
    </xf>
    <xf numFmtId="49" fontId="4" fillId="0" borderId="130" xfId="77" applyNumberFormat="1" applyFont="1" applyFill="1" applyBorder="1" applyAlignment="1">
      <alignment horizontal="center"/>
    </xf>
    <xf numFmtId="0" fontId="4" fillId="0" borderId="19" xfId="124" applyFont="1" applyFill="1" applyBorder="1" applyAlignment="1">
      <alignment horizontal="center" vertical="center"/>
      <protection/>
    </xf>
    <xf numFmtId="0" fontId="5" fillId="0" borderId="0" xfId="122" applyFont="1" applyAlignment="1">
      <alignment horizontal="center" vertical="center"/>
      <protection/>
    </xf>
    <xf numFmtId="0" fontId="10" fillId="0" borderId="0" xfId="122" applyFont="1" applyAlignment="1">
      <alignment horizontal="center"/>
      <protection/>
    </xf>
    <xf numFmtId="164" fontId="4" fillId="0" borderId="46" xfId="77" applyNumberFormat="1" applyFont="1" applyFill="1" applyBorder="1" applyAlignment="1">
      <alignment horizontal="center"/>
    </xf>
    <xf numFmtId="164" fontId="4" fillId="0" borderId="130" xfId="77" applyNumberFormat="1" applyFont="1" applyFill="1" applyBorder="1" applyAlignment="1">
      <alignment horizontal="center"/>
    </xf>
    <xf numFmtId="0" fontId="141" fillId="0" borderId="19" xfId="0" applyFont="1" applyBorder="1" applyAlignment="1">
      <alignment horizontal="left" vertical="center" wrapText="1"/>
    </xf>
    <xf numFmtId="0" fontId="159" fillId="0" borderId="19" xfId="0" applyFont="1" applyBorder="1" applyAlignment="1">
      <alignment horizontal="left" vertical="center" wrapText="1"/>
    </xf>
    <xf numFmtId="0" fontId="141" fillId="56" borderId="19" xfId="0" applyFont="1" applyFill="1" applyBorder="1" applyAlignment="1">
      <alignment horizontal="center" vertical="center" wrapText="1"/>
    </xf>
    <xf numFmtId="0" fontId="141" fillId="0" borderId="19" xfId="0" applyFont="1" applyBorder="1" applyAlignment="1">
      <alignment horizontal="center" vertical="center" wrapText="1"/>
    </xf>
    <xf numFmtId="164" fontId="160" fillId="0" borderId="19" xfId="74" applyNumberFormat="1" applyFont="1" applyFill="1" applyBorder="1" applyAlignment="1">
      <alignment horizontal="center" vertical="center" wrapText="1"/>
    </xf>
    <xf numFmtId="164" fontId="161" fillId="0" borderId="19" xfId="74" applyNumberFormat="1" applyFont="1" applyFill="1" applyBorder="1" applyAlignment="1">
      <alignment horizontal="center" vertical="center" wrapText="1"/>
    </xf>
    <xf numFmtId="0" fontId="79" fillId="0" borderId="19" xfId="111" applyFont="1" applyFill="1" applyBorder="1" applyAlignment="1">
      <alignment horizontal="center" vertical="center" wrapText="1"/>
      <protection/>
    </xf>
    <xf numFmtId="0" fontId="4" fillId="0" borderId="19" xfId="112" applyFont="1" applyFill="1" applyBorder="1" applyAlignment="1">
      <alignment horizontal="center" vertical="center" wrapText="1"/>
      <protection/>
    </xf>
    <xf numFmtId="0" fontId="79" fillId="0" borderId="19" xfId="112" applyFont="1" applyFill="1" applyBorder="1" applyAlignment="1">
      <alignment horizontal="center" vertical="center" wrapText="1"/>
      <protection/>
    </xf>
    <xf numFmtId="0" fontId="10" fillId="0" borderId="0" xfId="112" applyFont="1" applyFill="1" applyBorder="1" applyAlignment="1">
      <alignment horizontal="left" vertical="center" wrapText="1"/>
      <protection/>
    </xf>
    <xf numFmtId="0" fontId="79" fillId="0" borderId="19" xfId="112" applyFont="1" applyFill="1" applyBorder="1" applyAlignment="1">
      <alignment horizontal="center" vertical="center" textRotation="90" wrapText="1"/>
      <protection/>
    </xf>
    <xf numFmtId="0" fontId="80" fillId="0" borderId="19" xfId="112" applyFont="1" applyFill="1" applyBorder="1" applyAlignment="1">
      <alignment horizontal="center" vertical="center" wrapText="1"/>
      <protection/>
    </xf>
    <xf numFmtId="49" fontId="4" fillId="0" borderId="19" xfId="85" applyNumberFormat="1" applyFont="1" applyFill="1" applyBorder="1" applyAlignment="1" applyProtection="1">
      <alignment horizontal="center" vertical="center" wrapText="1"/>
      <protection/>
    </xf>
    <xf numFmtId="169" fontId="80" fillId="0" borderId="19" xfId="85" applyNumberFormat="1" applyFont="1" applyFill="1" applyBorder="1" applyAlignment="1" applyProtection="1">
      <alignment horizontal="center" vertical="center"/>
      <protection/>
    </xf>
    <xf numFmtId="0" fontId="5" fillId="0" borderId="0" xfId="112" applyFont="1" applyFill="1" applyBorder="1" applyAlignment="1">
      <alignment horizontal="center" vertical="center" wrapText="1"/>
      <protection/>
    </xf>
    <xf numFmtId="0" fontId="42" fillId="0" borderId="89" xfId="107" applyNumberFormat="1" applyFont="1" applyFill="1" applyBorder="1" applyAlignment="1">
      <alignment horizontal="center" vertical="center"/>
      <protection/>
    </xf>
    <xf numFmtId="0" fontId="42" fillId="0" borderId="147" xfId="107" applyNumberFormat="1" applyFont="1" applyFill="1" applyBorder="1" applyAlignment="1">
      <alignment horizontal="center" vertical="center"/>
      <protection/>
    </xf>
    <xf numFmtId="0" fontId="42" fillId="0" borderId="148" xfId="107" applyNumberFormat="1" applyFont="1" applyFill="1" applyBorder="1" applyAlignment="1">
      <alignment horizontal="center" vertical="center"/>
      <protection/>
    </xf>
    <xf numFmtId="3" fontId="44" fillId="0" borderId="149" xfId="107" applyNumberFormat="1" applyFont="1" applyFill="1" applyBorder="1" applyAlignment="1">
      <alignment horizontal="center" vertical="center" wrapText="1"/>
      <protection/>
    </xf>
    <xf numFmtId="3" fontId="44" fillId="0" borderId="150" xfId="107" applyNumberFormat="1" applyFont="1" applyFill="1" applyBorder="1" applyAlignment="1">
      <alignment horizontal="center" vertical="center" wrapText="1"/>
      <protection/>
    </xf>
    <xf numFmtId="3" fontId="42" fillId="0" borderId="151" xfId="107" applyNumberFormat="1" applyFont="1" applyFill="1" applyBorder="1" applyAlignment="1">
      <alignment horizontal="center" vertical="center" wrapText="1"/>
      <protection/>
    </xf>
    <xf numFmtId="3" fontId="42" fillId="0" borderId="152" xfId="107" applyNumberFormat="1" applyFont="1" applyFill="1" applyBorder="1" applyAlignment="1">
      <alignment horizontal="center" vertical="center" wrapText="1"/>
      <protection/>
    </xf>
    <xf numFmtId="3" fontId="44" fillId="0" borderId="153" xfId="107" applyNumberFormat="1" applyFont="1" applyFill="1" applyBorder="1" applyAlignment="1">
      <alignment horizontal="center" vertical="center" wrapText="1"/>
      <protection/>
    </xf>
    <xf numFmtId="3" fontId="44" fillId="0" borderId="154" xfId="107" applyNumberFormat="1" applyFont="1" applyFill="1" applyBorder="1" applyAlignment="1">
      <alignment horizontal="center" vertical="center" wrapText="1"/>
      <protection/>
    </xf>
    <xf numFmtId="3" fontId="44" fillId="0" borderId="155" xfId="107" applyNumberFormat="1" applyFont="1" applyFill="1" applyBorder="1" applyAlignment="1">
      <alignment horizontal="center" vertical="center" wrapText="1"/>
      <protection/>
    </xf>
    <xf numFmtId="3" fontId="44" fillId="0" borderId="156" xfId="107" applyNumberFormat="1" applyFont="1" applyFill="1" applyBorder="1" applyAlignment="1">
      <alignment horizontal="center" vertical="center" wrapText="1"/>
      <protection/>
    </xf>
    <xf numFmtId="3" fontId="46" fillId="0" borderId="157" xfId="107" applyNumberFormat="1" applyFont="1" applyFill="1" applyBorder="1" applyAlignment="1">
      <alignment horizontal="center" vertical="center" wrapText="1"/>
      <protection/>
    </xf>
    <xf numFmtId="3" fontId="46" fillId="0" borderId="158" xfId="107" applyNumberFormat="1" applyFont="1" applyFill="1" applyBorder="1" applyAlignment="1">
      <alignment horizontal="center" vertical="center" wrapText="1"/>
      <protection/>
    </xf>
    <xf numFmtId="3" fontId="47" fillId="0" borderId="159" xfId="107" applyNumberFormat="1" applyFont="1" applyFill="1" applyBorder="1" applyAlignment="1">
      <alignment horizontal="center" vertical="center"/>
      <protection/>
    </xf>
    <xf numFmtId="3" fontId="47" fillId="0" borderId="160" xfId="107" applyNumberFormat="1" applyFont="1" applyFill="1" applyBorder="1" applyAlignment="1">
      <alignment horizontal="center" vertical="center"/>
      <protection/>
    </xf>
    <xf numFmtId="3" fontId="47" fillId="0" borderId="161" xfId="107" applyNumberFormat="1" applyFont="1" applyFill="1" applyBorder="1" applyAlignment="1">
      <alignment horizontal="center" vertical="center"/>
      <protection/>
    </xf>
    <xf numFmtId="3" fontId="42" fillId="0" borderId="159" xfId="107" applyNumberFormat="1" applyFont="1" applyFill="1" applyBorder="1" applyAlignment="1">
      <alignment horizontal="center" vertical="center"/>
      <protection/>
    </xf>
    <xf numFmtId="3" fontId="42" fillId="0" borderId="160" xfId="107" applyNumberFormat="1" applyFont="1" applyFill="1" applyBorder="1" applyAlignment="1">
      <alignment horizontal="center" vertical="center"/>
      <protection/>
    </xf>
    <xf numFmtId="3" fontId="42" fillId="0" borderId="161" xfId="107" applyNumberFormat="1" applyFont="1" applyFill="1" applyBorder="1" applyAlignment="1">
      <alignment horizontal="center" vertical="center"/>
      <protection/>
    </xf>
    <xf numFmtId="0" fontId="59" fillId="0" borderId="0" xfId="107" applyFont="1" applyFill="1" applyBorder="1" applyAlignment="1">
      <alignment horizontal="center" vertical="top" wrapText="1"/>
      <protection/>
    </xf>
    <xf numFmtId="0" fontId="59" fillId="0" borderId="0" xfId="107" applyFont="1" applyFill="1" applyBorder="1" applyAlignment="1">
      <alignment horizontal="center" vertical="center" wrapText="1"/>
      <protection/>
    </xf>
    <xf numFmtId="0" fontId="1" fillId="0" borderId="0" xfId="116" applyBorder="1">
      <alignment/>
      <protection/>
    </xf>
    <xf numFmtId="0" fontId="41" fillId="0" borderId="0" xfId="107" applyFont="1" applyFill="1" applyBorder="1" applyAlignment="1">
      <alignment horizontal="center"/>
      <protection/>
    </xf>
    <xf numFmtId="0" fontId="42" fillId="0" borderId="0" xfId="107" applyFont="1" applyFill="1" applyBorder="1" applyAlignment="1">
      <alignment horizontal="right"/>
      <protection/>
    </xf>
    <xf numFmtId="3" fontId="42" fillId="0" borderId="162" xfId="107" applyNumberFormat="1" applyFont="1" applyFill="1" applyBorder="1" applyAlignment="1">
      <alignment horizontal="center" vertical="center"/>
      <protection/>
    </xf>
    <xf numFmtId="3" fontId="42" fillId="0" borderId="163" xfId="107" applyNumberFormat="1" applyFont="1" applyFill="1" applyBorder="1" applyAlignment="1">
      <alignment horizontal="center" vertical="center"/>
      <protection/>
    </xf>
    <xf numFmtId="3" fontId="42" fillId="0" borderId="164" xfId="107" applyNumberFormat="1" applyFont="1" applyFill="1" applyBorder="1" applyAlignment="1">
      <alignment horizontal="center" vertical="center"/>
      <protection/>
    </xf>
    <xf numFmtId="3" fontId="42" fillId="0" borderId="165" xfId="107" applyNumberFormat="1" applyFont="1" applyFill="1" applyBorder="1" applyAlignment="1">
      <alignment horizontal="center" vertical="center"/>
      <protection/>
    </xf>
    <xf numFmtId="3" fontId="46" fillId="0" borderId="166" xfId="107" applyNumberFormat="1" applyFont="1" applyFill="1" applyBorder="1" applyAlignment="1">
      <alignment horizontal="center" vertical="center"/>
      <protection/>
    </xf>
    <xf numFmtId="3" fontId="46" fillId="0" borderId="167" xfId="107" applyNumberFormat="1" applyFont="1" applyFill="1" applyBorder="1" applyAlignment="1">
      <alignment horizontal="center" vertical="center"/>
      <protection/>
    </xf>
    <xf numFmtId="14" fontId="42" fillId="0" borderId="89" xfId="107" applyNumberFormat="1" applyFont="1" applyFill="1" applyBorder="1" applyAlignment="1">
      <alignment horizontal="center" vertical="center" wrapText="1"/>
      <protection/>
    </xf>
    <xf numFmtId="14" fontId="42" fillId="0" borderId="147" xfId="107" applyNumberFormat="1" applyFont="1" applyFill="1" applyBorder="1" applyAlignment="1">
      <alignment horizontal="center" vertical="center" wrapText="1"/>
      <protection/>
    </xf>
    <xf numFmtId="14" fontId="42" fillId="0" borderId="148" xfId="107" applyNumberFormat="1" applyFont="1" applyFill="1" applyBorder="1" applyAlignment="1">
      <alignment horizontal="center" vertical="center" wrapText="1"/>
      <protection/>
    </xf>
    <xf numFmtId="0" fontId="59" fillId="0" borderId="0" xfId="107" applyFont="1" applyFill="1" applyBorder="1" applyAlignment="1">
      <alignment horizontal="right" vertical="center" wrapText="1"/>
      <protection/>
    </xf>
    <xf numFmtId="3" fontId="42" fillId="0" borderId="132" xfId="107" applyNumberFormat="1" applyFont="1" applyFill="1" applyBorder="1" applyAlignment="1">
      <alignment horizontal="center" vertical="center" wrapText="1"/>
      <protection/>
    </xf>
    <xf numFmtId="3" fontId="42" fillId="0" borderId="19" xfId="107" applyNumberFormat="1" applyFont="1" applyFill="1" applyBorder="1" applyAlignment="1">
      <alignment horizontal="center" vertical="center" wrapText="1"/>
      <protection/>
    </xf>
    <xf numFmtId="3" fontId="44" fillId="0" borderId="168" xfId="107" applyNumberFormat="1" applyFont="1" applyFill="1" applyBorder="1" applyAlignment="1">
      <alignment horizontal="center" vertical="center" wrapText="1"/>
      <protection/>
    </xf>
    <xf numFmtId="3" fontId="44" fillId="0" borderId="41" xfId="107" applyNumberFormat="1" applyFont="1" applyFill="1" applyBorder="1" applyAlignment="1">
      <alignment horizontal="center" vertical="center" wrapText="1"/>
      <protection/>
    </xf>
    <xf numFmtId="3" fontId="42" fillId="0" borderId="169" xfId="107" applyNumberFormat="1" applyFont="1" applyFill="1" applyBorder="1" applyAlignment="1">
      <alignment horizontal="center" vertical="center" wrapText="1"/>
      <protection/>
    </xf>
    <xf numFmtId="3" fontId="42" fillId="0" borderId="170" xfId="107" applyNumberFormat="1" applyFont="1" applyFill="1" applyBorder="1" applyAlignment="1">
      <alignment horizontal="center" vertical="center" wrapText="1"/>
      <protection/>
    </xf>
    <xf numFmtId="3" fontId="42" fillId="0" borderId="171" xfId="107" applyNumberFormat="1" applyFont="1" applyFill="1" applyBorder="1" applyAlignment="1">
      <alignment horizontal="center" vertical="center" wrapText="1"/>
      <protection/>
    </xf>
    <xf numFmtId="3" fontId="42" fillId="0" borderId="105" xfId="107" applyNumberFormat="1" applyFont="1" applyFill="1" applyBorder="1" applyAlignment="1">
      <alignment horizontal="center" vertical="center" wrapText="1"/>
      <protection/>
    </xf>
    <xf numFmtId="3" fontId="42" fillId="0" borderId="149" xfId="107" applyNumberFormat="1" applyFont="1" applyFill="1" applyBorder="1" applyAlignment="1">
      <alignment horizontal="center" vertical="center" wrapText="1"/>
      <protection/>
    </xf>
    <xf numFmtId="3" fontId="42" fillId="0" borderId="172" xfId="107" applyNumberFormat="1" applyFont="1" applyFill="1" applyBorder="1" applyAlignment="1">
      <alignment horizontal="center" vertical="center" wrapText="1"/>
      <protection/>
    </xf>
    <xf numFmtId="3" fontId="42" fillId="0" borderId="150" xfId="107" applyNumberFormat="1" applyFont="1" applyFill="1" applyBorder="1" applyAlignment="1">
      <alignment horizontal="center" vertical="center" wrapText="1"/>
      <protection/>
    </xf>
    <xf numFmtId="3" fontId="44" fillId="0" borderId="173" xfId="107" applyNumberFormat="1" applyFont="1" applyFill="1" applyBorder="1" applyAlignment="1">
      <alignment horizontal="center" vertical="center" wrapText="1"/>
      <protection/>
    </xf>
    <xf numFmtId="3" fontId="44" fillId="0" borderId="174" xfId="107" applyNumberFormat="1" applyFont="1" applyFill="1" applyBorder="1" applyAlignment="1">
      <alignment horizontal="center" vertical="center" wrapText="1"/>
      <protection/>
    </xf>
    <xf numFmtId="3" fontId="44" fillId="0" borderId="175" xfId="107" applyNumberFormat="1" applyFont="1" applyFill="1" applyBorder="1" applyAlignment="1">
      <alignment horizontal="center" vertical="center" wrapText="1"/>
      <protection/>
    </xf>
    <xf numFmtId="3" fontId="47" fillId="0" borderId="176" xfId="107" applyNumberFormat="1" applyFont="1" applyFill="1" applyBorder="1" applyAlignment="1">
      <alignment horizontal="center" vertical="center"/>
      <protection/>
    </xf>
    <xf numFmtId="0" fontId="59" fillId="0" borderId="121" xfId="107" applyFont="1" applyFill="1" applyBorder="1" applyAlignment="1">
      <alignment horizontal="center" vertical="center" wrapText="1"/>
      <protection/>
    </xf>
    <xf numFmtId="0" fontId="32" fillId="0" borderId="0" xfId="120" applyFont="1" applyFill="1" applyAlignment="1" applyProtection="1">
      <alignment horizontal="center" vertical="center" wrapText="1"/>
      <protection locked="0"/>
    </xf>
    <xf numFmtId="0" fontId="26" fillId="0" borderId="177" xfId="120" applyFill="1" applyBorder="1" applyAlignment="1">
      <alignment horizontal="center"/>
      <protection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77" xfId="0" applyFont="1" applyFill="1" applyBorder="1" applyAlignment="1">
      <alignment horizontal="center" vertical="center" wrapText="1"/>
    </xf>
    <xf numFmtId="0" fontId="0" fillId="0" borderId="177" xfId="0" applyFill="1" applyBorder="1" applyAlignment="1">
      <alignment vertical="center"/>
    </xf>
    <xf numFmtId="0" fontId="147" fillId="0" borderId="0" xfId="0" applyFont="1" applyFill="1" applyAlignment="1">
      <alignment horizontal="center"/>
    </xf>
    <xf numFmtId="0" fontId="3" fillId="0" borderId="178" xfId="118" applyFont="1" applyBorder="1" applyAlignment="1">
      <alignment horizontal="center"/>
      <protection/>
    </xf>
    <xf numFmtId="0" fontId="10" fillId="0" borderId="0" xfId="114" applyFont="1" applyBorder="1" applyAlignment="1">
      <alignment horizontal="center" vertical="center" wrapText="1"/>
      <protection/>
    </xf>
    <xf numFmtId="0" fontId="3" fillId="0" borderId="178" xfId="121" applyFont="1" applyBorder="1" applyAlignment="1">
      <alignment horizontal="center"/>
      <protection/>
    </xf>
    <xf numFmtId="0" fontId="3" fillId="0" borderId="178" xfId="123" applyFont="1" applyBorder="1" applyAlignment="1">
      <alignment horizontal="center"/>
      <protection/>
    </xf>
    <xf numFmtId="0" fontId="3" fillId="0" borderId="47" xfId="123" applyFont="1" applyBorder="1" applyAlignment="1">
      <alignment horizontal="left" vertical="center" wrapText="1"/>
      <protection/>
    </xf>
    <xf numFmtId="0" fontId="3" fillId="0" borderId="47" xfId="123" applyFont="1" applyBorder="1" applyAlignment="1">
      <alignment horizontal="center" vertical="center" wrapText="1"/>
      <protection/>
    </xf>
    <xf numFmtId="0" fontId="3" fillId="0" borderId="178" xfId="113" applyFont="1" applyBorder="1" applyAlignment="1">
      <alignment horizontal="center"/>
      <protection/>
    </xf>
    <xf numFmtId="0" fontId="85" fillId="0" borderId="0" xfId="113" applyFont="1" applyAlignment="1">
      <alignment horizontal="left" vertical="center" wrapText="1"/>
      <protection/>
    </xf>
    <xf numFmtId="169" fontId="84" fillId="0" borderId="0" xfId="87" applyNumberFormat="1" applyFont="1" applyFill="1" applyBorder="1" applyAlignment="1" applyProtection="1">
      <alignment horizontal="right"/>
      <protection/>
    </xf>
    <xf numFmtId="0" fontId="3" fillId="0" borderId="178" xfId="115" applyFont="1" applyBorder="1" applyAlignment="1">
      <alignment horizontal="center"/>
      <protection/>
    </xf>
    <xf numFmtId="0" fontId="93" fillId="57" borderId="19" xfId="119" applyFont="1" applyFill="1" applyBorder="1" applyAlignment="1" applyProtection="1">
      <alignment horizontal="left" vertical="center"/>
      <protection/>
    </xf>
    <xf numFmtId="0" fontId="92" fillId="0" borderId="78" xfId="119" applyFont="1" applyFill="1" applyBorder="1" applyAlignment="1" applyProtection="1">
      <alignment horizontal="center" vertical="center" wrapText="1"/>
      <protection/>
    </xf>
    <xf numFmtId="0" fontId="92" fillId="0" borderId="124" xfId="119" applyFont="1" applyFill="1" applyBorder="1" applyAlignment="1" applyProtection="1">
      <alignment horizontal="center" vertical="center" wrapText="1"/>
      <protection/>
    </xf>
    <xf numFmtId="0" fontId="92" fillId="0" borderId="146" xfId="119" applyFont="1" applyFill="1" applyBorder="1" applyAlignment="1" applyProtection="1">
      <alignment horizontal="center" vertical="center" wrapText="1"/>
      <protection/>
    </xf>
    <xf numFmtId="0" fontId="92" fillId="0" borderId="19" xfId="119" applyFont="1" applyFill="1" applyBorder="1" applyAlignment="1" applyProtection="1">
      <alignment horizontal="center" vertical="center" wrapText="1"/>
      <protection/>
    </xf>
    <xf numFmtId="0" fontId="92" fillId="0" borderId="46" xfId="119" applyFont="1" applyFill="1" applyBorder="1" applyAlignment="1" applyProtection="1">
      <alignment horizontal="center" vertical="center" wrapText="1"/>
      <protection/>
    </xf>
    <xf numFmtId="0" fontId="92" fillId="0" borderId="130" xfId="119" applyFont="1" applyFill="1" applyBorder="1" applyAlignment="1" applyProtection="1">
      <alignment horizontal="center" vertical="center" wrapText="1"/>
      <protection/>
    </xf>
    <xf numFmtId="0" fontId="92" fillId="0" borderId="115" xfId="119" applyFont="1" applyFill="1" applyBorder="1" applyAlignment="1" applyProtection="1">
      <alignment horizontal="center" vertical="center" wrapText="1"/>
      <protection/>
    </xf>
    <xf numFmtId="0" fontId="92" fillId="0" borderId="53" xfId="119" applyFont="1" applyFill="1" applyBorder="1" applyAlignment="1" applyProtection="1">
      <alignment horizontal="center" vertical="center" wrapText="1"/>
      <protection/>
    </xf>
    <xf numFmtId="0" fontId="92" fillId="0" borderId="129" xfId="119" applyFont="1" applyFill="1" applyBorder="1" applyAlignment="1" applyProtection="1">
      <alignment horizontal="center" vertical="center" wrapText="1"/>
      <protection/>
    </xf>
    <xf numFmtId="0" fontId="92" fillId="0" borderId="115" xfId="119" applyFont="1" applyFill="1" applyBorder="1" applyAlignment="1" applyProtection="1">
      <alignment vertical="center" wrapText="1"/>
      <protection/>
    </xf>
    <xf numFmtId="0" fontId="92" fillId="0" borderId="53" xfId="119" applyFont="1" applyFill="1" applyBorder="1" applyAlignment="1" applyProtection="1">
      <alignment vertical="center" wrapText="1"/>
      <protection/>
    </xf>
    <xf numFmtId="0" fontId="92" fillId="0" borderId="129" xfId="119" applyFont="1" applyFill="1" applyBorder="1" applyAlignment="1" applyProtection="1">
      <alignment vertical="center" wrapText="1"/>
      <protection/>
    </xf>
    <xf numFmtId="0" fontId="4" fillId="0" borderId="0" xfId="114" applyFont="1" applyFill="1" applyBorder="1" applyAlignment="1">
      <alignment horizontal="left" wrapText="1"/>
      <protection/>
    </xf>
    <xf numFmtId="0" fontId="147" fillId="55" borderId="0" xfId="0" applyFont="1" applyFill="1" applyAlignment="1">
      <alignment horizontal="center"/>
    </xf>
    <xf numFmtId="0" fontId="0" fillId="55" borderId="0" xfId="0" applyFill="1" applyAlignment="1">
      <alignment/>
    </xf>
    <xf numFmtId="0" fontId="147" fillId="55" borderId="0" xfId="0" applyFont="1" applyFill="1" applyAlignment="1">
      <alignment horizontal="center"/>
    </xf>
    <xf numFmtId="0" fontId="85" fillId="55" borderId="0" xfId="118" applyFont="1" applyFill="1" applyAlignment="1">
      <alignment/>
      <protection/>
    </xf>
    <xf numFmtId="0" fontId="162" fillId="55" borderId="0" xfId="0" applyFont="1" applyFill="1" applyAlignment="1">
      <alignment/>
    </xf>
    <xf numFmtId="164" fontId="143" fillId="55" borderId="0" xfId="74" applyNumberFormat="1" applyFont="1" applyFill="1" applyAlignment="1">
      <alignment horizontal="center"/>
    </xf>
    <xf numFmtId="164" fontId="146" fillId="55" borderId="0" xfId="74" applyNumberFormat="1" applyFont="1" applyFill="1" applyAlignment="1">
      <alignment horizontal="center"/>
    </xf>
    <xf numFmtId="164" fontId="162" fillId="55" borderId="0" xfId="74" applyNumberFormat="1" applyFont="1" applyFill="1" applyAlignment="1">
      <alignment horizontal="center"/>
    </xf>
    <xf numFmtId="0" fontId="163" fillId="55" borderId="0" xfId="0" applyFont="1" applyFill="1" applyAlignment="1">
      <alignment/>
    </xf>
    <xf numFmtId="0" fontId="162" fillId="55" borderId="0" xfId="0" applyFont="1" applyFill="1" applyAlignment="1">
      <alignment/>
    </xf>
    <xf numFmtId="0" fontId="105" fillId="55" borderId="19" xfId="0" applyFont="1" applyFill="1" applyBorder="1" applyAlignment="1">
      <alignment horizontal="center" vertical="center" textRotation="180" wrapText="1"/>
    </xf>
    <xf numFmtId="0" fontId="105" fillId="55" borderId="19" xfId="0" applyFont="1" applyFill="1" applyBorder="1" applyAlignment="1">
      <alignment horizontal="center" vertical="center" wrapText="1"/>
    </xf>
    <xf numFmtId="164" fontId="106" fillId="55" borderId="19" xfId="74" applyNumberFormat="1" applyFont="1" applyFill="1" applyBorder="1" applyAlignment="1">
      <alignment horizontal="center" vertical="center" wrapText="1"/>
    </xf>
    <xf numFmtId="164" fontId="82" fillId="55" borderId="19" xfId="74" applyNumberFormat="1" applyFont="1" applyFill="1" applyBorder="1" applyAlignment="1">
      <alignment horizontal="center" vertical="center" wrapText="1"/>
    </xf>
    <xf numFmtId="164" fontId="107" fillId="55" borderId="19" xfId="74" applyNumberFormat="1" applyFont="1" applyFill="1" applyBorder="1" applyAlignment="1">
      <alignment horizontal="center" vertical="center" wrapText="1"/>
    </xf>
    <xf numFmtId="164" fontId="105" fillId="55" borderId="19" xfId="74" applyNumberFormat="1" applyFont="1" applyFill="1" applyBorder="1" applyAlignment="1">
      <alignment horizontal="center" vertical="center" wrapText="1"/>
    </xf>
    <xf numFmtId="0" fontId="164" fillId="55" borderId="19" xfId="0" applyFont="1" applyFill="1" applyBorder="1" applyAlignment="1">
      <alignment/>
    </xf>
    <xf numFmtId="0" fontId="143" fillId="55" borderId="19" xfId="0" applyFont="1" applyFill="1" applyBorder="1" applyAlignment="1">
      <alignment/>
    </xf>
    <xf numFmtId="0" fontId="162" fillId="55" borderId="19" xfId="0" applyFont="1" applyFill="1" applyBorder="1" applyAlignment="1">
      <alignment/>
    </xf>
    <xf numFmtId="164" fontId="143" fillId="55" borderId="19" xfId="74" applyNumberFormat="1" applyFont="1" applyFill="1" applyBorder="1" applyAlignment="1">
      <alignment horizontal="center"/>
    </xf>
    <xf numFmtId="164" fontId="146" fillId="55" borderId="19" xfId="74" applyNumberFormat="1" applyFont="1" applyFill="1" applyBorder="1" applyAlignment="1">
      <alignment horizontal="center"/>
    </xf>
    <xf numFmtId="164" fontId="162" fillId="55" borderId="19" xfId="74" applyNumberFormat="1" applyFont="1" applyFill="1" applyBorder="1" applyAlignment="1">
      <alignment horizontal="center"/>
    </xf>
    <xf numFmtId="0" fontId="108" fillId="55" borderId="19" xfId="0" applyFont="1" applyFill="1" applyBorder="1" applyAlignment="1">
      <alignment horizontal="center" vertical="center" wrapText="1"/>
    </xf>
    <xf numFmtId="0" fontId="108" fillId="55" borderId="19" xfId="0" applyFont="1" applyFill="1" applyBorder="1" applyAlignment="1">
      <alignment horizontal="left" vertical="center" wrapText="1"/>
    </xf>
    <xf numFmtId="0" fontId="106" fillId="55" borderId="19" xfId="0" applyFont="1" applyFill="1" applyBorder="1" applyAlignment="1">
      <alignment vertical="center" wrapText="1"/>
    </xf>
    <xf numFmtId="164" fontId="83" fillId="55" borderId="19" xfId="74" applyNumberFormat="1" applyFont="1" applyFill="1" applyBorder="1" applyAlignment="1">
      <alignment horizontal="center" vertical="center" wrapText="1"/>
    </xf>
    <xf numFmtId="164" fontId="109" fillId="55" borderId="19" xfId="74" applyNumberFormat="1" applyFont="1" applyFill="1" applyBorder="1" applyAlignment="1">
      <alignment horizontal="center" vertical="center" wrapText="1"/>
    </xf>
    <xf numFmtId="164" fontId="108" fillId="55" borderId="19" xfId="74" applyNumberFormat="1" applyFont="1" applyFill="1" applyBorder="1" applyAlignment="1">
      <alignment horizontal="center" vertical="center" wrapText="1"/>
    </xf>
    <xf numFmtId="0" fontId="108" fillId="55" borderId="19" xfId="0" applyFont="1" applyFill="1" applyBorder="1" applyAlignment="1">
      <alignment vertical="center" wrapText="1"/>
    </xf>
    <xf numFmtId="164" fontId="82" fillId="55" borderId="19" xfId="74" applyNumberFormat="1" applyFont="1" applyFill="1" applyBorder="1" applyAlignment="1">
      <alignment horizontal="center" vertical="center" wrapText="1"/>
    </xf>
    <xf numFmtId="164" fontId="83" fillId="55" borderId="19" xfId="74" applyNumberFormat="1" applyFont="1" applyFill="1" applyBorder="1" applyAlignment="1">
      <alignment horizontal="center" vertical="center" wrapText="1"/>
    </xf>
    <xf numFmtId="0" fontId="105" fillId="55" borderId="19" xfId="0" applyFont="1" applyFill="1" applyBorder="1" applyAlignment="1">
      <alignment vertical="center" wrapText="1"/>
    </xf>
    <xf numFmtId="0" fontId="162" fillId="55" borderId="19" xfId="0" applyFont="1" applyFill="1" applyBorder="1" applyAlignment="1">
      <alignment/>
    </xf>
    <xf numFmtId="0" fontId="162" fillId="55" borderId="46" xfId="0" applyFont="1" applyFill="1" applyBorder="1" applyAlignment="1">
      <alignment/>
    </xf>
    <xf numFmtId="0" fontId="162" fillId="55" borderId="142" xfId="0" applyFont="1" applyFill="1" applyBorder="1" applyAlignment="1">
      <alignment/>
    </xf>
    <xf numFmtId="0" fontId="162" fillId="55" borderId="142" xfId="0" applyFont="1" applyFill="1" applyBorder="1" applyAlignment="1">
      <alignment/>
    </xf>
    <xf numFmtId="164" fontId="143" fillId="55" borderId="142" xfId="74" applyNumberFormat="1" applyFont="1" applyFill="1" applyBorder="1" applyAlignment="1">
      <alignment horizontal="center"/>
    </xf>
    <xf numFmtId="164" fontId="143" fillId="55" borderId="130" xfId="74" applyNumberFormat="1" applyFont="1" applyFill="1" applyBorder="1" applyAlignment="1">
      <alignment horizontal="center"/>
    </xf>
    <xf numFmtId="0" fontId="164" fillId="55" borderId="46" xfId="0" applyFont="1" applyFill="1" applyBorder="1" applyAlignment="1">
      <alignment horizontal="left"/>
    </xf>
    <xf numFmtId="0" fontId="164" fillId="55" borderId="142" xfId="0" applyFont="1" applyFill="1" applyBorder="1" applyAlignment="1">
      <alignment horizontal="left"/>
    </xf>
    <xf numFmtId="0" fontId="164" fillId="55" borderId="130" xfId="0" applyFont="1" applyFill="1" applyBorder="1" applyAlignment="1">
      <alignment horizontal="left"/>
    </xf>
    <xf numFmtId="0" fontId="165" fillId="55" borderId="0" xfId="0" applyFont="1" applyFill="1" applyAlignment="1">
      <alignment horizontal="right"/>
    </xf>
    <xf numFmtId="0" fontId="166" fillId="55" borderId="0" xfId="0" applyFont="1" applyFill="1" applyAlignment="1">
      <alignment/>
    </xf>
    <xf numFmtId="164" fontId="165" fillId="55" borderId="0" xfId="74" applyNumberFormat="1" applyFont="1" applyFill="1" applyAlignment="1">
      <alignment horizontal="center"/>
    </xf>
  </cellXfs>
  <cellStyles count="12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[0] 2" xfId="76"/>
    <cellStyle name="Ezres 2" xfId="77"/>
    <cellStyle name="Ezres 3" xfId="78"/>
    <cellStyle name="Ezres 3 2" xfId="79"/>
    <cellStyle name="Ezres 3_célhitel állomány 2010 tervezéshez" xfId="80"/>
    <cellStyle name="Ezres 3_célhitel állomány 2010 tervezéshez 2" xfId="81"/>
    <cellStyle name="Ezres 4" xfId="82"/>
    <cellStyle name="Ezres 4 2" xfId="83"/>
    <cellStyle name="Ezres 5" xfId="84"/>
    <cellStyle name="Ezres 6" xfId="85"/>
    <cellStyle name="Ezres 7" xfId="86"/>
    <cellStyle name="Ezres_4.2 Mese Könyvizsg Tábla egyszerű 7" xfId="87"/>
    <cellStyle name="Ezres_Adósságszolgálat - célhitel törlesztések teljes.2011.12.31. végleges" xfId="88"/>
    <cellStyle name="Figyelmeztetés" xfId="89"/>
    <cellStyle name="Good" xfId="90"/>
    <cellStyle name="Heading 1" xfId="91"/>
    <cellStyle name="Heading 2" xfId="92"/>
    <cellStyle name="Heading 3" xfId="93"/>
    <cellStyle name="Heading 4" xfId="94"/>
    <cellStyle name="Hivatkozott cella" xfId="95"/>
    <cellStyle name="Input" xfId="96"/>
    <cellStyle name="Jegyzet" xfId="97"/>
    <cellStyle name="Jó" xfId="98"/>
    <cellStyle name="Kimenet" xfId="99"/>
    <cellStyle name="Linked Cell" xfId="100"/>
    <cellStyle name="Magyarázó szöveg" xfId="101"/>
    <cellStyle name="Neutral" xfId="102"/>
    <cellStyle name="Normál 2" xfId="103"/>
    <cellStyle name="Normál 2 2" xfId="104"/>
    <cellStyle name="Normál 2 4" xfId="105"/>
    <cellStyle name="Normál 2_4.4.5 utca Könyvvizsgálói tábla" xfId="106"/>
    <cellStyle name="Normál 2_Adósságszolgálat - célhitel törlesztések teljes.2011.12.31. végleges" xfId="107"/>
    <cellStyle name="Normál 3" xfId="108"/>
    <cellStyle name="Normál 4" xfId="109"/>
    <cellStyle name="Normál 5" xfId="110"/>
    <cellStyle name="Normál 5 2" xfId="111"/>
    <cellStyle name="Normál_1.napirendi pont melléklete - 2004. évi zárszámadási rendelet mell végl" xfId="112"/>
    <cellStyle name="Normál_18 utca indikátor" xfId="113"/>
    <cellStyle name="Normál_2012 Költségvetés pályázatok" xfId="114"/>
    <cellStyle name="Normál_5 utca indikátor" xfId="115"/>
    <cellStyle name="Normál_Adósságszolgálat - célhitel törlesztések teljes.2011.12.31. végleges" xfId="116"/>
    <cellStyle name="Normál_éles kötváll." xfId="117"/>
    <cellStyle name="Normál_Hunyadi indikátor" xfId="118"/>
    <cellStyle name="Normál_Indikatorok_2012_130411" xfId="119"/>
    <cellStyle name="Normál_Másolat eredetijeZARSZREND11" xfId="120"/>
    <cellStyle name="Normál_Mese indikátor" xfId="121"/>
    <cellStyle name="Normál_Részesedések a mérlegalátámasztás 2.sz. melléklete" xfId="122"/>
    <cellStyle name="Normál_Támop indikátor" xfId="123"/>
    <cellStyle name="Normál_vagyon, egyszerűsített mérleg 2007. dec 31." xfId="124"/>
    <cellStyle name="Note" xfId="125"/>
    <cellStyle name="Output" xfId="126"/>
    <cellStyle name="Összesen" xfId="127"/>
    <cellStyle name="Currency" xfId="128"/>
    <cellStyle name="Currency [0]" xfId="129"/>
    <cellStyle name="Pénznem 2" xfId="130"/>
    <cellStyle name="Pénznem 3" xfId="131"/>
    <cellStyle name="Pénznem_Adósságszolgálat - célhitel törlesztések teljes.2011.12.31. végleges" xfId="132"/>
    <cellStyle name="Rossz" xfId="133"/>
    <cellStyle name="Semleges" xfId="134"/>
    <cellStyle name="Számítás" xfId="135"/>
    <cellStyle name="Percent" xfId="136"/>
    <cellStyle name="Százalék 2" xfId="137"/>
    <cellStyle name="Százalék 2 2" xfId="138"/>
    <cellStyle name="Százalék 2_zárszámadás 0407.II" xfId="139"/>
    <cellStyle name="Title" xfId="140"/>
    <cellStyle name="Total" xfId="141"/>
    <cellStyle name="Warning Text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HIVATAL\Company%20Shared%20Folders\K&#246;z&#246;s\K&#201;PVISEL&#336;-TEST&#220;LET%20IRATAI\EL&#336;TERJESZT&#201;SEK\2014\2014.%2004.%2028\1.%20mell&#233;klet%20Z&#225;rsz&#225;mad&#225;s%20-2013.%20II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st&#252;leti\2014.%20z&#225;rsz&#225;mad&#225;s%20otthon\P&#233;nzmaradv&#225;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. táblák kisérő"/>
      <sheetName val="8.sz.m pénzmaradv 2013.önk"/>
      <sheetName val="8.a.sz.m.pénzm.int.+PMH"/>
      <sheetName val="8.b.sz.m.Kötött PM Önk"/>
      <sheetName val=" 9.sz.m. Részesedések "/>
      <sheetName val="10.sz.m Vagyonkimutatás"/>
      <sheetName val="11.sz.m.Többéves "/>
      <sheetName val="12.sz.m Adósságszolgálat"/>
      <sheetName val="13.a.sz.m.Egyszerűsített mérleg"/>
      <sheetName val="13.b.sz.mEgyszerűsített pforg. "/>
      <sheetName val="13.c.sz.m.Egyszerűsített pénzm."/>
      <sheetName val="14.sz.m.pénzeszköz vált."/>
      <sheetName val="15.sz.m.követelések alakulása"/>
      <sheetName val="16.sz.m kötelezettségek .."/>
      <sheetName val="1.sz.függ. Városközp.fennt."/>
      <sheetName val="2.sz.függ. 5 utca fennt."/>
      <sheetName val="3.sz.függ. 18 utca fennt."/>
      <sheetName val="4.sz.függ. KEOP pénzügy"/>
      <sheetName val="5.sz.függ. TÁMOP-314 fennt."/>
      <sheetName val="6.sz.függ. Mese fennt."/>
      <sheetName val="7.sz.függ. Hunyadi fennt."/>
      <sheetName val="8.sz.függ. Szivárvány pénzügy"/>
      <sheetName val="9.sz.függ. Környv.alap"/>
      <sheetName val="10.sz.függ.Tárgyi eszközök vál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ézmények"/>
      <sheetName val="Önkormányzat"/>
      <sheetName val="Kötött maradvány"/>
      <sheetName val="Szabad maradvány"/>
    </sheetNames>
    <sheetDataSet>
      <sheetData sheetId="0">
        <row r="3">
          <cell r="K3">
            <v>240744425</v>
          </cell>
        </row>
        <row r="4">
          <cell r="K4">
            <v>1845627818</v>
          </cell>
        </row>
        <row r="5">
          <cell r="K5">
            <v>-1604883393</v>
          </cell>
        </row>
        <row r="6">
          <cell r="K6">
            <v>1618685405</v>
          </cell>
        </row>
        <row r="7">
          <cell r="K7">
            <v>0</v>
          </cell>
        </row>
        <row r="8">
          <cell r="K8">
            <v>1618685405</v>
          </cell>
        </row>
        <row r="9">
          <cell r="K9">
            <v>13802012</v>
          </cell>
        </row>
        <row r="10">
          <cell r="K10">
            <v>0</v>
          </cell>
        </row>
        <row r="11">
          <cell r="K11">
            <v>13802012</v>
          </cell>
        </row>
        <row r="12">
          <cell r="K12">
            <v>837731</v>
          </cell>
        </row>
        <row r="13">
          <cell r="K13">
            <v>837731</v>
          </cell>
        </row>
        <row r="14">
          <cell r="K14">
            <v>0</v>
          </cell>
        </row>
        <row r="15">
          <cell r="K15">
            <v>12964281</v>
          </cell>
        </row>
        <row r="16">
          <cell r="K16">
            <v>0</v>
          </cell>
        </row>
        <row r="17">
          <cell r="K17">
            <v>1634195</v>
          </cell>
        </row>
        <row r="18">
          <cell r="K18">
            <v>1634195</v>
          </cell>
        </row>
        <row r="20">
          <cell r="K20">
            <v>11330086</v>
          </cell>
        </row>
        <row r="21">
          <cell r="K21">
            <v>11330086</v>
          </cell>
        </row>
        <row r="22">
          <cell r="K22">
            <v>0</v>
          </cell>
        </row>
      </sheetData>
      <sheetData sheetId="1">
        <row r="13">
          <cell r="F13">
            <v>41881489</v>
          </cell>
        </row>
        <row r="17">
          <cell r="F17">
            <v>74838106</v>
          </cell>
        </row>
        <row r="20">
          <cell r="F20">
            <v>14585521</v>
          </cell>
        </row>
      </sheetData>
      <sheetData sheetId="2">
        <row r="23">
          <cell r="D23">
            <v>20966606</v>
          </cell>
        </row>
        <row r="30">
          <cell r="D30">
            <v>20077152</v>
          </cell>
        </row>
        <row r="34">
          <cell r="C34">
            <v>56197500</v>
          </cell>
        </row>
        <row r="35">
          <cell r="C35">
            <v>438680</v>
          </cell>
        </row>
        <row r="36">
          <cell r="C36">
            <v>18201926</v>
          </cell>
        </row>
        <row r="37">
          <cell r="C37">
            <v>74838106</v>
          </cell>
        </row>
        <row r="45">
          <cell r="D45">
            <v>11961186</v>
          </cell>
        </row>
        <row r="48">
          <cell r="D48">
            <v>990140</v>
          </cell>
        </row>
      </sheetData>
      <sheetData sheetId="3">
        <row r="12">
          <cell r="E12">
            <v>461549155</v>
          </cell>
        </row>
        <row r="33">
          <cell r="E33">
            <v>174293319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70" workbookViewId="0" topLeftCell="A16">
      <selection activeCell="E22" sqref="E22"/>
    </sheetView>
  </sheetViews>
  <sheetFormatPr defaultColWidth="9.140625" defaultRowHeight="15"/>
  <cols>
    <col min="1" max="1" width="8.140625" style="611" customWidth="1"/>
    <col min="2" max="2" width="9.140625" style="611" customWidth="1"/>
    <col min="3" max="3" width="51.421875" style="611" customWidth="1"/>
    <col min="4" max="11" width="23.8515625" style="611" customWidth="1"/>
    <col min="12" max="16384" width="9.140625" style="611" customWidth="1"/>
  </cols>
  <sheetData>
    <row r="1" spans="1:11" ht="36.75" customHeight="1">
      <c r="A1" s="688" t="s">
        <v>203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</row>
    <row r="2" ht="40.5" customHeight="1"/>
    <row r="3" spans="1:11" ht="19.5" customHeight="1">
      <c r="A3" s="689" t="s">
        <v>202</v>
      </c>
      <c r="B3" s="690" t="s">
        <v>38</v>
      </c>
      <c r="C3" s="691"/>
      <c r="D3" s="377" t="s">
        <v>11</v>
      </c>
      <c r="E3" s="377" t="s">
        <v>16</v>
      </c>
      <c r="F3" s="377" t="s">
        <v>19</v>
      </c>
      <c r="G3" s="377" t="s">
        <v>23</v>
      </c>
      <c r="H3" s="377" t="s">
        <v>44</v>
      </c>
      <c r="I3" s="377" t="s">
        <v>46</v>
      </c>
      <c r="J3" s="377" t="s">
        <v>47</v>
      </c>
      <c r="K3" s="692" t="s">
        <v>204</v>
      </c>
    </row>
    <row r="4" spans="1:11" ht="78">
      <c r="A4" s="689"/>
      <c r="B4" s="686"/>
      <c r="C4" s="687"/>
      <c r="D4" s="378" t="s">
        <v>205</v>
      </c>
      <c r="E4" s="378" t="s">
        <v>39</v>
      </c>
      <c r="F4" s="378" t="s">
        <v>206</v>
      </c>
      <c r="G4" s="378" t="s">
        <v>207</v>
      </c>
      <c r="H4" s="378" t="s">
        <v>208</v>
      </c>
      <c r="I4" s="378" t="s">
        <v>209</v>
      </c>
      <c r="J4" s="378" t="s">
        <v>210</v>
      </c>
      <c r="K4" s="693"/>
    </row>
    <row r="5" spans="1:11" ht="23.25">
      <c r="A5" s="388" t="s">
        <v>11</v>
      </c>
      <c r="B5" s="684" t="s">
        <v>211</v>
      </c>
      <c r="C5" s="685"/>
      <c r="D5" s="379">
        <v>21734846</v>
      </c>
      <c r="E5" s="379">
        <v>9138620</v>
      </c>
      <c r="F5" s="379">
        <v>189204272</v>
      </c>
      <c r="G5" s="379">
        <v>3762911</v>
      </c>
      <c r="H5" s="379">
        <v>1078982</v>
      </c>
      <c r="I5" s="379">
        <v>13760768</v>
      </c>
      <c r="J5" s="379">
        <v>2064026</v>
      </c>
      <c r="K5" s="380">
        <f aca="true" t="shared" si="0" ref="K5:K16">SUM(D5:J5)</f>
        <v>240744425</v>
      </c>
    </row>
    <row r="6" spans="1:11" ht="23.25" customHeight="1">
      <c r="A6" s="388" t="s">
        <v>16</v>
      </c>
      <c r="B6" s="684" t="s">
        <v>212</v>
      </c>
      <c r="C6" s="685"/>
      <c r="D6" s="379">
        <v>555916543</v>
      </c>
      <c r="E6" s="379">
        <v>110733405</v>
      </c>
      <c r="F6" s="379">
        <v>463434435</v>
      </c>
      <c r="G6" s="379">
        <v>295715473</v>
      </c>
      <c r="H6" s="379">
        <v>307968654</v>
      </c>
      <c r="I6" s="379">
        <v>70330988</v>
      </c>
      <c r="J6" s="379">
        <v>41528320</v>
      </c>
      <c r="K6" s="380">
        <f t="shared" si="0"/>
        <v>1845627818</v>
      </c>
    </row>
    <row r="7" spans="1:11" ht="81" customHeight="1">
      <c r="A7" s="389" t="s">
        <v>19</v>
      </c>
      <c r="B7" s="682" t="s">
        <v>213</v>
      </c>
      <c r="C7" s="683"/>
      <c r="D7" s="381">
        <f aca="true" t="shared" si="1" ref="D7:J7">+D5-D6</f>
        <v>-534181697</v>
      </c>
      <c r="E7" s="381">
        <f t="shared" si="1"/>
        <v>-101594785</v>
      </c>
      <c r="F7" s="381">
        <f t="shared" si="1"/>
        <v>-274230163</v>
      </c>
      <c r="G7" s="381">
        <f t="shared" si="1"/>
        <v>-291952562</v>
      </c>
      <c r="H7" s="381">
        <f t="shared" si="1"/>
        <v>-306889672</v>
      </c>
      <c r="I7" s="381">
        <f t="shared" si="1"/>
        <v>-56570220</v>
      </c>
      <c r="J7" s="381">
        <f t="shared" si="1"/>
        <v>-39464294</v>
      </c>
      <c r="K7" s="382">
        <f t="shared" si="0"/>
        <v>-1604883393</v>
      </c>
    </row>
    <row r="8" spans="1:11" ht="23.25" customHeight="1">
      <c r="A8" s="388" t="s">
        <v>23</v>
      </c>
      <c r="B8" s="684" t="s">
        <v>214</v>
      </c>
      <c r="C8" s="685"/>
      <c r="D8" s="379">
        <v>536172992</v>
      </c>
      <c r="E8" s="379">
        <v>102289771</v>
      </c>
      <c r="F8" s="379">
        <v>279638477</v>
      </c>
      <c r="G8" s="379">
        <v>293107256</v>
      </c>
      <c r="H8" s="379">
        <v>308673091</v>
      </c>
      <c r="I8" s="379">
        <v>58252720</v>
      </c>
      <c r="J8" s="379">
        <v>40551098</v>
      </c>
      <c r="K8" s="380">
        <f t="shared" si="0"/>
        <v>1618685405</v>
      </c>
    </row>
    <row r="9" spans="1:11" ht="23.25" customHeight="1">
      <c r="A9" s="388" t="s">
        <v>44</v>
      </c>
      <c r="B9" s="684" t="s">
        <v>215</v>
      </c>
      <c r="C9" s="685"/>
      <c r="D9" s="379">
        <v>0</v>
      </c>
      <c r="E9" s="379">
        <v>0</v>
      </c>
      <c r="F9" s="379">
        <v>0</v>
      </c>
      <c r="G9" s="379">
        <v>0</v>
      </c>
      <c r="H9" s="379">
        <v>0</v>
      </c>
      <c r="I9" s="379">
        <v>0</v>
      </c>
      <c r="J9" s="379">
        <v>0</v>
      </c>
      <c r="K9" s="380">
        <f t="shared" si="0"/>
        <v>0</v>
      </c>
    </row>
    <row r="10" spans="1:11" ht="88.5" customHeight="1">
      <c r="A10" s="390" t="s">
        <v>46</v>
      </c>
      <c r="B10" s="686" t="s">
        <v>216</v>
      </c>
      <c r="C10" s="687"/>
      <c r="D10" s="383">
        <f aca="true" t="shared" si="2" ref="D10:J10">+D8-D9</f>
        <v>536172992</v>
      </c>
      <c r="E10" s="383">
        <f t="shared" si="2"/>
        <v>102289771</v>
      </c>
      <c r="F10" s="383">
        <f t="shared" si="2"/>
        <v>279638477</v>
      </c>
      <c r="G10" s="383">
        <f t="shared" si="2"/>
        <v>293107256</v>
      </c>
      <c r="H10" s="383">
        <f t="shared" si="2"/>
        <v>308673091</v>
      </c>
      <c r="I10" s="383">
        <f t="shared" si="2"/>
        <v>58252720</v>
      </c>
      <c r="J10" s="383">
        <f t="shared" si="2"/>
        <v>40551098</v>
      </c>
      <c r="K10" s="380">
        <f t="shared" si="0"/>
        <v>1618685405</v>
      </c>
    </row>
    <row r="11" spans="1:11" ht="23.25" customHeight="1">
      <c r="A11" s="390" t="s">
        <v>47</v>
      </c>
      <c r="B11" s="686" t="s">
        <v>217</v>
      </c>
      <c r="C11" s="687"/>
      <c r="D11" s="383">
        <f aca="true" t="shared" si="3" ref="D11:J11">+D7+D10</f>
        <v>1991295</v>
      </c>
      <c r="E11" s="383">
        <f t="shared" si="3"/>
        <v>694986</v>
      </c>
      <c r="F11" s="383">
        <f t="shared" si="3"/>
        <v>5408314</v>
      </c>
      <c r="G11" s="383">
        <f t="shared" si="3"/>
        <v>1154694</v>
      </c>
      <c r="H11" s="383">
        <f t="shared" si="3"/>
        <v>1783419</v>
      </c>
      <c r="I11" s="383">
        <f t="shared" si="3"/>
        <v>1682500</v>
      </c>
      <c r="J11" s="383">
        <f t="shared" si="3"/>
        <v>1086804</v>
      </c>
      <c r="K11" s="380">
        <f t="shared" si="0"/>
        <v>13802012</v>
      </c>
    </row>
    <row r="12" spans="1:11" ht="23.25" customHeight="1">
      <c r="A12" s="390" t="s">
        <v>48</v>
      </c>
      <c r="B12" s="686" t="s">
        <v>218</v>
      </c>
      <c r="C12" s="687"/>
      <c r="D12" s="383">
        <v>0</v>
      </c>
      <c r="E12" s="383">
        <v>0</v>
      </c>
      <c r="F12" s="383">
        <v>0</v>
      </c>
      <c r="G12" s="383">
        <v>0</v>
      </c>
      <c r="H12" s="383">
        <v>0</v>
      </c>
      <c r="I12" s="383">
        <v>0</v>
      </c>
      <c r="J12" s="383">
        <v>0</v>
      </c>
      <c r="K12" s="380">
        <f t="shared" si="0"/>
        <v>0</v>
      </c>
    </row>
    <row r="13" spans="1:11" ht="60.75" customHeight="1">
      <c r="A13" s="390" t="s">
        <v>57</v>
      </c>
      <c r="B13" s="680" t="s">
        <v>219</v>
      </c>
      <c r="C13" s="681"/>
      <c r="D13" s="384">
        <v>1991295</v>
      </c>
      <c r="E13" s="384">
        <v>694986</v>
      </c>
      <c r="F13" s="384">
        <v>5408314</v>
      </c>
      <c r="G13" s="384">
        <v>1154694</v>
      </c>
      <c r="H13" s="384">
        <v>1783419</v>
      </c>
      <c r="I13" s="384">
        <v>1682500</v>
      </c>
      <c r="J13" s="384">
        <v>1086804</v>
      </c>
      <c r="K13" s="380">
        <f t="shared" si="0"/>
        <v>13802012</v>
      </c>
    </row>
    <row r="14" spans="1:11" ht="42.75" customHeight="1">
      <c r="A14" s="390" t="s">
        <v>220</v>
      </c>
      <c r="B14" s="676" t="s">
        <v>1121</v>
      </c>
      <c r="C14" s="677"/>
      <c r="D14" s="385">
        <v>10806</v>
      </c>
      <c r="E14" s="385">
        <v>4233</v>
      </c>
      <c r="F14" s="385">
        <v>604984</v>
      </c>
      <c r="G14" s="385">
        <v>0</v>
      </c>
      <c r="H14" s="385">
        <v>217708</v>
      </c>
      <c r="I14" s="385">
        <v>0</v>
      </c>
      <c r="J14" s="385">
        <v>0</v>
      </c>
      <c r="K14" s="380">
        <f t="shared" si="0"/>
        <v>837731</v>
      </c>
    </row>
    <row r="15" spans="1:11" ht="23.25" customHeight="1">
      <c r="A15" s="670"/>
      <c r="B15" s="674" t="s">
        <v>221</v>
      </c>
      <c r="C15" s="675"/>
      <c r="D15" s="660">
        <v>10806</v>
      </c>
      <c r="E15" s="660">
        <v>4233</v>
      </c>
      <c r="F15" s="660">
        <v>604984</v>
      </c>
      <c r="G15" s="660">
        <v>0</v>
      </c>
      <c r="H15" s="660">
        <v>217708</v>
      </c>
      <c r="I15" s="660">
        <v>0</v>
      </c>
      <c r="J15" s="660">
        <v>0</v>
      </c>
      <c r="K15" s="382">
        <f t="shared" si="0"/>
        <v>837731</v>
      </c>
    </row>
    <row r="16" spans="1:11" ht="23.25" customHeight="1">
      <c r="A16" s="671"/>
      <c r="B16" s="674" t="s">
        <v>222</v>
      </c>
      <c r="C16" s="675"/>
      <c r="D16" s="660">
        <v>0</v>
      </c>
      <c r="E16" s="660">
        <v>0</v>
      </c>
      <c r="F16" s="660">
        <v>0</v>
      </c>
      <c r="G16" s="660">
        <v>0</v>
      </c>
      <c r="H16" s="660">
        <v>0</v>
      </c>
      <c r="I16" s="660">
        <v>0</v>
      </c>
      <c r="J16" s="660">
        <v>0</v>
      </c>
      <c r="K16" s="382">
        <f t="shared" si="0"/>
        <v>0</v>
      </c>
    </row>
    <row r="17" spans="1:11" ht="59.25" customHeight="1">
      <c r="A17" s="390" t="s">
        <v>223</v>
      </c>
      <c r="B17" s="680" t="s">
        <v>224</v>
      </c>
      <c r="C17" s="681"/>
      <c r="D17" s="384">
        <f aca="true" t="shared" si="4" ref="D17:J17">+D11-D14</f>
        <v>1980489</v>
      </c>
      <c r="E17" s="384">
        <f t="shared" si="4"/>
        <v>690753</v>
      </c>
      <c r="F17" s="384">
        <f t="shared" si="4"/>
        <v>4803330</v>
      </c>
      <c r="G17" s="384">
        <f t="shared" si="4"/>
        <v>1154694</v>
      </c>
      <c r="H17" s="384">
        <f t="shared" si="4"/>
        <v>1565711</v>
      </c>
      <c r="I17" s="384">
        <f t="shared" si="4"/>
        <v>1682500</v>
      </c>
      <c r="J17" s="384">
        <f t="shared" si="4"/>
        <v>1086804</v>
      </c>
      <c r="K17" s="380">
        <f aca="true" t="shared" si="5" ref="K17:K24">SUM(D17:J17)</f>
        <v>12964281</v>
      </c>
    </row>
    <row r="18" spans="1:11" ht="23.25" customHeight="1">
      <c r="A18" s="390" t="s">
        <v>225</v>
      </c>
      <c r="B18" s="672" t="s">
        <v>226</v>
      </c>
      <c r="C18" s="673"/>
      <c r="D18" s="384">
        <v>0</v>
      </c>
      <c r="E18" s="384">
        <v>0</v>
      </c>
      <c r="F18" s="384">
        <v>0</v>
      </c>
      <c r="G18" s="384">
        <v>0</v>
      </c>
      <c r="H18" s="384">
        <v>0</v>
      </c>
      <c r="I18" s="384">
        <v>0</v>
      </c>
      <c r="J18" s="384">
        <v>0</v>
      </c>
      <c r="K18" s="380">
        <f t="shared" si="5"/>
        <v>0</v>
      </c>
    </row>
    <row r="19" spans="1:11" ht="23.25" customHeight="1">
      <c r="A19" s="390" t="s">
        <v>227</v>
      </c>
      <c r="B19" s="672" t="s">
        <v>228</v>
      </c>
      <c r="C19" s="673"/>
      <c r="D19" s="384">
        <v>471242</v>
      </c>
      <c r="E19" s="384">
        <v>0</v>
      </c>
      <c r="F19" s="384">
        <v>0</v>
      </c>
      <c r="G19" s="384">
        <v>0</v>
      </c>
      <c r="H19" s="384">
        <v>0</v>
      </c>
      <c r="I19" s="384">
        <v>1162953</v>
      </c>
      <c r="J19" s="384">
        <v>0</v>
      </c>
      <c r="K19" s="380">
        <f t="shared" si="5"/>
        <v>1634195</v>
      </c>
    </row>
    <row r="20" spans="1:11" ht="23.25" customHeight="1">
      <c r="A20" s="670"/>
      <c r="B20" s="674" t="s">
        <v>221</v>
      </c>
      <c r="C20" s="675"/>
      <c r="D20" s="661">
        <v>471242</v>
      </c>
      <c r="E20" s="661">
        <v>0</v>
      </c>
      <c r="F20" s="661">
        <v>0</v>
      </c>
      <c r="G20" s="661">
        <v>0</v>
      </c>
      <c r="H20" s="661">
        <v>0</v>
      </c>
      <c r="I20" s="661">
        <v>1162953</v>
      </c>
      <c r="J20" s="661">
        <v>0</v>
      </c>
      <c r="K20" s="382">
        <f t="shared" si="5"/>
        <v>1634195</v>
      </c>
    </row>
    <row r="21" spans="1:11" ht="23.25" customHeight="1">
      <c r="A21" s="671"/>
      <c r="B21" s="674" t="s">
        <v>222</v>
      </c>
      <c r="C21" s="675"/>
      <c r="D21" s="661">
        <v>0</v>
      </c>
      <c r="E21" s="661">
        <v>0</v>
      </c>
      <c r="F21" s="661">
        <v>0</v>
      </c>
      <c r="G21" s="661">
        <v>0</v>
      </c>
      <c r="H21" s="661">
        <v>0</v>
      </c>
      <c r="I21" s="661">
        <v>0</v>
      </c>
      <c r="J21" s="661">
        <v>0</v>
      </c>
      <c r="K21" s="382">
        <f t="shared" si="5"/>
        <v>0</v>
      </c>
    </row>
    <row r="22" spans="1:11" ht="23.25" customHeight="1">
      <c r="A22" s="390" t="s">
        <v>229</v>
      </c>
      <c r="B22" s="672" t="s">
        <v>230</v>
      </c>
      <c r="C22" s="673"/>
      <c r="D22" s="384">
        <f>+D17-D18-D19</f>
        <v>1509247</v>
      </c>
      <c r="E22" s="384">
        <f aca="true" t="shared" si="6" ref="E22:J22">+E17-E18-E19</f>
        <v>690753</v>
      </c>
      <c r="F22" s="384">
        <f t="shared" si="6"/>
        <v>4803330</v>
      </c>
      <c r="G22" s="384">
        <f t="shared" si="6"/>
        <v>1154694</v>
      </c>
      <c r="H22" s="384">
        <f t="shared" si="6"/>
        <v>1565711</v>
      </c>
      <c r="I22" s="384">
        <f t="shared" si="6"/>
        <v>519547</v>
      </c>
      <c r="J22" s="384">
        <f t="shared" si="6"/>
        <v>1086804</v>
      </c>
      <c r="K22" s="380">
        <f t="shared" si="5"/>
        <v>11330086</v>
      </c>
    </row>
    <row r="23" spans="1:11" ht="23.25" customHeight="1">
      <c r="A23" s="390" t="s">
        <v>231</v>
      </c>
      <c r="B23" s="676" t="s">
        <v>232</v>
      </c>
      <c r="C23" s="677"/>
      <c r="D23" s="385">
        <f>+D22</f>
        <v>1509247</v>
      </c>
      <c r="E23" s="385">
        <f aca="true" t="shared" si="7" ref="E23:J23">+E22</f>
        <v>690753</v>
      </c>
      <c r="F23" s="385">
        <f t="shared" si="7"/>
        <v>4803330</v>
      </c>
      <c r="G23" s="385">
        <f t="shared" si="7"/>
        <v>1154694</v>
      </c>
      <c r="H23" s="385">
        <f t="shared" si="7"/>
        <v>1565711</v>
      </c>
      <c r="I23" s="385">
        <f t="shared" si="7"/>
        <v>519547</v>
      </c>
      <c r="J23" s="385">
        <f t="shared" si="7"/>
        <v>1086804</v>
      </c>
      <c r="K23" s="380">
        <f t="shared" si="5"/>
        <v>11330086</v>
      </c>
    </row>
    <row r="24" spans="1:11" ht="23.25" customHeight="1">
      <c r="A24" s="390" t="s">
        <v>233</v>
      </c>
      <c r="B24" s="678" t="s">
        <v>234</v>
      </c>
      <c r="C24" s="679"/>
      <c r="D24" s="386">
        <f>+D22-D23</f>
        <v>0</v>
      </c>
      <c r="E24" s="386">
        <f aca="true" t="shared" si="8" ref="E24:J24">+E22-E23</f>
        <v>0</v>
      </c>
      <c r="F24" s="386">
        <f t="shared" si="8"/>
        <v>0</v>
      </c>
      <c r="G24" s="386">
        <f t="shared" si="8"/>
        <v>0</v>
      </c>
      <c r="H24" s="386">
        <f t="shared" si="8"/>
        <v>0</v>
      </c>
      <c r="I24" s="386">
        <f t="shared" si="8"/>
        <v>0</v>
      </c>
      <c r="J24" s="386">
        <f t="shared" si="8"/>
        <v>0</v>
      </c>
      <c r="K24" s="387">
        <f t="shared" si="5"/>
        <v>0</v>
      </c>
    </row>
  </sheetData>
  <sheetProtection/>
  <mergeCells count="26">
    <mergeCell ref="A1:K1"/>
    <mergeCell ref="A3:A4"/>
    <mergeCell ref="B3:C4"/>
    <mergeCell ref="K3:K4"/>
    <mergeCell ref="B5:C5"/>
    <mergeCell ref="B6:C6"/>
    <mergeCell ref="B7:C7"/>
    <mergeCell ref="B8:C8"/>
    <mergeCell ref="B9:C9"/>
    <mergeCell ref="B10:C10"/>
    <mergeCell ref="B11:C11"/>
    <mergeCell ref="B12:C12"/>
    <mergeCell ref="B23:C23"/>
    <mergeCell ref="B24:C24"/>
    <mergeCell ref="B13:C13"/>
    <mergeCell ref="B14:C14"/>
    <mergeCell ref="B15:C15"/>
    <mergeCell ref="B16:C16"/>
    <mergeCell ref="B17:C17"/>
    <mergeCell ref="B18:C18"/>
    <mergeCell ref="A15:A16"/>
    <mergeCell ref="A20:A21"/>
    <mergeCell ref="B19:C19"/>
    <mergeCell ref="B20:C20"/>
    <mergeCell ref="B21:C21"/>
    <mergeCell ref="B22:C22"/>
  </mergeCells>
  <printOptions/>
  <pageMargins left="0.31496062992125984" right="0.2362204724409449" top="0.5905511811023623" bottom="0.7480314960629921" header="0.31496062992125984" footer="0.31496062992125984"/>
  <pageSetup fitToHeight="1" fitToWidth="1" horizontalDpi="600" verticalDpi="600" orientation="landscape" paperSize="9" scale="54" r:id="rId1"/>
  <headerFooter>
    <oddHeader>&amp;R&amp;A</oddHeader>
    <oddFooter>&amp;C&amp;P/&amp;N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9"/>
  <sheetViews>
    <sheetView view="pageLayout" workbookViewId="0" topLeftCell="A1">
      <selection activeCell="C63" sqref="C63"/>
    </sheetView>
  </sheetViews>
  <sheetFormatPr defaultColWidth="9.140625" defaultRowHeight="15"/>
  <cols>
    <col min="1" max="1" width="8.140625" style="0" customWidth="1"/>
    <col min="2" max="2" width="83.57421875" style="0" customWidth="1"/>
    <col min="3" max="3" width="15.8515625" style="0" customWidth="1"/>
    <col min="4" max="4" width="16.7109375" style="0" customWidth="1"/>
    <col min="5" max="5" width="16.00390625" style="0" customWidth="1"/>
  </cols>
  <sheetData>
    <row r="1" spans="1:5" s="558" customFormat="1" ht="20.25" customHeight="1">
      <c r="A1" s="807" t="s">
        <v>763</v>
      </c>
      <c r="B1" s="808"/>
      <c r="C1" s="808"/>
      <c r="D1" s="808"/>
      <c r="E1" s="808"/>
    </row>
    <row r="2" spans="1:5" s="562" customFormat="1" ht="25.5">
      <c r="A2" s="559" t="s">
        <v>0</v>
      </c>
      <c r="B2" s="560" t="s">
        <v>38</v>
      </c>
      <c r="C2" s="560" t="s">
        <v>764</v>
      </c>
      <c r="D2" s="560" t="s">
        <v>765</v>
      </c>
      <c r="E2" s="561" t="s">
        <v>766</v>
      </c>
    </row>
    <row r="3" spans="1:5" s="566" customFormat="1" ht="12.75" customHeight="1">
      <c r="A3" s="563">
        <v>1</v>
      </c>
      <c r="B3" s="564">
        <v>2</v>
      </c>
      <c r="C3" s="564">
        <v>3</v>
      </c>
      <c r="D3" s="564">
        <v>4</v>
      </c>
      <c r="E3" s="565">
        <v>5</v>
      </c>
    </row>
    <row r="4" spans="1:5" s="571" customFormat="1" ht="27.75" customHeight="1">
      <c r="A4" s="567" t="s">
        <v>767</v>
      </c>
      <c r="B4" s="568" t="s">
        <v>768</v>
      </c>
      <c r="C4" s="569"/>
      <c r="D4" s="569"/>
      <c r="E4" s="570"/>
    </row>
    <row r="5" spans="1:5" s="571" customFormat="1" ht="20.25" customHeight="1">
      <c r="A5" s="572" t="s">
        <v>769</v>
      </c>
      <c r="B5" s="573" t="s">
        <v>770</v>
      </c>
      <c r="C5" s="574">
        <v>32380</v>
      </c>
      <c r="D5" s="574">
        <v>0</v>
      </c>
      <c r="E5" s="575">
        <v>21927</v>
      </c>
    </row>
    <row r="6" spans="1:5" s="571" customFormat="1" ht="20.25" customHeight="1">
      <c r="A6" s="572" t="s">
        <v>771</v>
      </c>
      <c r="B6" s="573" t="s">
        <v>772</v>
      </c>
      <c r="C6" s="574">
        <v>15863</v>
      </c>
      <c r="D6" s="574">
        <v>0</v>
      </c>
      <c r="E6" s="575">
        <v>27549</v>
      </c>
    </row>
    <row r="7" spans="1:5" s="571" customFormat="1" ht="20.25" customHeight="1">
      <c r="A7" s="572" t="s">
        <v>773</v>
      </c>
      <c r="B7" s="573" t="s">
        <v>774</v>
      </c>
      <c r="C7" s="574">
        <v>0</v>
      </c>
      <c r="D7" s="574">
        <v>0</v>
      </c>
      <c r="E7" s="575">
        <v>0</v>
      </c>
    </row>
    <row r="8" spans="1:5" s="571" customFormat="1" ht="20.25" customHeight="1">
      <c r="A8" s="567" t="s">
        <v>775</v>
      </c>
      <c r="B8" s="568" t="s">
        <v>776</v>
      </c>
      <c r="C8" s="576">
        <v>48243</v>
      </c>
      <c r="D8" s="576">
        <v>0</v>
      </c>
      <c r="E8" s="577">
        <v>49476</v>
      </c>
    </row>
    <row r="9" spans="1:5" s="571" customFormat="1" ht="20.25" customHeight="1">
      <c r="A9" s="572" t="s">
        <v>777</v>
      </c>
      <c r="B9" s="573" t="s">
        <v>778</v>
      </c>
      <c r="C9" s="574">
        <v>17860671</v>
      </c>
      <c r="D9" s="574">
        <v>0</v>
      </c>
      <c r="E9" s="575">
        <v>18230770</v>
      </c>
    </row>
    <row r="10" spans="1:5" s="571" customFormat="1" ht="20.25" customHeight="1">
      <c r="A10" s="572" t="s">
        <v>779</v>
      </c>
      <c r="B10" s="573" t="s">
        <v>780</v>
      </c>
      <c r="C10" s="574">
        <v>161103</v>
      </c>
      <c r="D10" s="574">
        <v>0</v>
      </c>
      <c r="E10" s="575">
        <v>150462</v>
      </c>
    </row>
    <row r="11" spans="1:5" s="571" customFormat="1" ht="20.25" customHeight="1">
      <c r="A11" s="572" t="s">
        <v>781</v>
      </c>
      <c r="B11" s="573" t="s">
        <v>782</v>
      </c>
      <c r="C11" s="574">
        <v>0</v>
      </c>
      <c r="D11" s="574">
        <v>0</v>
      </c>
      <c r="E11" s="575">
        <v>0</v>
      </c>
    </row>
    <row r="12" spans="1:5" s="571" customFormat="1" ht="20.25" customHeight="1">
      <c r="A12" s="572" t="s">
        <v>783</v>
      </c>
      <c r="B12" s="573" t="s">
        <v>784</v>
      </c>
      <c r="C12" s="574">
        <v>108311</v>
      </c>
      <c r="D12" s="574">
        <v>0</v>
      </c>
      <c r="E12" s="575">
        <v>356560</v>
      </c>
    </row>
    <row r="13" spans="1:5" s="571" customFormat="1" ht="20.25" customHeight="1">
      <c r="A13" s="572" t="s">
        <v>785</v>
      </c>
      <c r="B13" s="573" t="s">
        <v>786</v>
      </c>
      <c r="C13" s="574">
        <v>0</v>
      </c>
      <c r="D13" s="574">
        <v>0</v>
      </c>
      <c r="E13" s="575">
        <v>0</v>
      </c>
    </row>
    <row r="14" spans="1:5" s="571" customFormat="1" ht="20.25" customHeight="1">
      <c r="A14" s="567" t="s">
        <v>787</v>
      </c>
      <c r="B14" s="568" t="s">
        <v>788</v>
      </c>
      <c r="C14" s="576">
        <v>18130085</v>
      </c>
      <c r="D14" s="576">
        <v>0</v>
      </c>
      <c r="E14" s="577">
        <v>18737792</v>
      </c>
    </row>
    <row r="15" spans="1:5" s="571" customFormat="1" ht="20.25" customHeight="1">
      <c r="A15" s="572" t="s">
        <v>789</v>
      </c>
      <c r="B15" s="573" t="s">
        <v>790</v>
      </c>
      <c r="C15" s="574">
        <v>412510</v>
      </c>
      <c r="D15" s="574">
        <v>0</v>
      </c>
      <c r="E15" s="575">
        <v>320770</v>
      </c>
    </row>
    <row r="16" spans="1:5" s="571" customFormat="1" ht="20.25" customHeight="1">
      <c r="A16" s="572" t="s">
        <v>791</v>
      </c>
      <c r="B16" s="573" t="s">
        <v>792</v>
      </c>
      <c r="C16" s="574">
        <v>0</v>
      </c>
      <c r="D16" s="574">
        <v>0</v>
      </c>
      <c r="E16" s="575">
        <v>0</v>
      </c>
    </row>
    <row r="17" spans="1:5" s="571" customFormat="1" ht="20.25" customHeight="1">
      <c r="A17" s="572" t="s">
        <v>793</v>
      </c>
      <c r="B17" s="573" t="s">
        <v>794</v>
      </c>
      <c r="C17" s="574">
        <v>0</v>
      </c>
      <c r="D17" s="574">
        <v>0</v>
      </c>
      <c r="E17" s="575">
        <v>0</v>
      </c>
    </row>
    <row r="18" spans="1:5" s="571" customFormat="1" ht="20.25" customHeight="1">
      <c r="A18" s="572" t="s">
        <v>795</v>
      </c>
      <c r="B18" s="573" t="s">
        <v>796</v>
      </c>
      <c r="C18" s="574">
        <v>0</v>
      </c>
      <c r="D18" s="574">
        <v>0</v>
      </c>
      <c r="E18" s="575">
        <v>0</v>
      </c>
    </row>
    <row r="19" spans="1:5" s="571" customFormat="1" ht="20.25" customHeight="1">
      <c r="A19" s="572" t="s">
        <v>797</v>
      </c>
      <c r="B19" s="573" t="s">
        <v>798</v>
      </c>
      <c r="C19" s="574">
        <v>0</v>
      </c>
      <c r="D19" s="574">
        <v>0</v>
      </c>
      <c r="E19" s="575">
        <v>0</v>
      </c>
    </row>
    <row r="20" spans="1:5" s="571" customFormat="1" ht="20.25" customHeight="1">
      <c r="A20" s="572" t="s">
        <v>799</v>
      </c>
      <c r="B20" s="573" t="s">
        <v>800</v>
      </c>
      <c r="C20" s="574">
        <v>0</v>
      </c>
      <c r="D20" s="574">
        <v>0</v>
      </c>
      <c r="E20" s="575">
        <v>0</v>
      </c>
    </row>
    <row r="21" spans="1:5" s="571" customFormat="1" ht="20.25" customHeight="1">
      <c r="A21" s="572" t="s">
        <v>801</v>
      </c>
      <c r="B21" s="573" t="s">
        <v>802</v>
      </c>
      <c r="C21" s="574">
        <v>-13373</v>
      </c>
      <c r="D21" s="574">
        <v>0</v>
      </c>
      <c r="E21" s="575">
        <v>0</v>
      </c>
    </row>
    <row r="22" spans="1:5" s="571" customFormat="1" ht="20.25" customHeight="1">
      <c r="A22" s="567" t="s">
        <v>803</v>
      </c>
      <c r="B22" s="568" t="s">
        <v>804</v>
      </c>
      <c r="C22" s="576">
        <v>399137</v>
      </c>
      <c r="D22" s="576">
        <v>0</v>
      </c>
      <c r="E22" s="577">
        <v>320770</v>
      </c>
    </row>
    <row r="23" spans="1:5" s="571" customFormat="1" ht="20.25" customHeight="1">
      <c r="A23" s="572" t="s">
        <v>805</v>
      </c>
      <c r="B23" s="573" t="s">
        <v>806</v>
      </c>
      <c r="C23" s="574">
        <v>1847845</v>
      </c>
      <c r="D23" s="574">
        <v>0</v>
      </c>
      <c r="E23" s="575">
        <v>1768768</v>
      </c>
    </row>
    <row r="24" spans="1:5" s="571" customFormat="1" ht="20.25" customHeight="1">
      <c r="A24" s="572" t="s">
        <v>807</v>
      </c>
      <c r="B24" s="573" t="s">
        <v>808</v>
      </c>
      <c r="C24" s="574">
        <v>0</v>
      </c>
      <c r="D24" s="574">
        <v>0</v>
      </c>
      <c r="E24" s="575">
        <v>0</v>
      </c>
    </row>
    <row r="25" spans="1:5" s="571" customFormat="1" ht="20.25" customHeight="1">
      <c r="A25" s="567" t="s">
        <v>809</v>
      </c>
      <c r="B25" s="568" t="s">
        <v>810</v>
      </c>
      <c r="C25" s="576">
        <v>1847845</v>
      </c>
      <c r="D25" s="576">
        <v>0</v>
      </c>
      <c r="E25" s="577">
        <v>1768768</v>
      </c>
    </row>
    <row r="26" spans="1:5" s="571" customFormat="1" ht="20.25" customHeight="1">
      <c r="A26" s="567" t="s">
        <v>811</v>
      </c>
      <c r="B26" s="578" t="s">
        <v>812</v>
      </c>
      <c r="C26" s="576">
        <v>20425310</v>
      </c>
      <c r="D26" s="576">
        <v>0</v>
      </c>
      <c r="E26" s="577">
        <v>20876806</v>
      </c>
    </row>
    <row r="27" spans="1:5" s="571" customFormat="1" ht="20.25" customHeight="1">
      <c r="A27" s="572" t="s">
        <v>813</v>
      </c>
      <c r="B27" s="573" t="s">
        <v>814</v>
      </c>
      <c r="C27" s="574">
        <v>5462</v>
      </c>
      <c r="D27" s="574">
        <v>0</v>
      </c>
      <c r="E27" s="575">
        <v>3955</v>
      </c>
    </row>
    <row r="28" spans="1:5" s="571" customFormat="1" ht="20.25" customHeight="1">
      <c r="A28" s="572" t="s">
        <v>815</v>
      </c>
      <c r="B28" s="573" t="s">
        <v>816</v>
      </c>
      <c r="C28" s="574">
        <v>0</v>
      </c>
      <c r="D28" s="574">
        <v>0</v>
      </c>
      <c r="E28" s="575">
        <v>0</v>
      </c>
    </row>
    <row r="29" spans="1:5" s="571" customFormat="1" ht="20.25" customHeight="1">
      <c r="A29" s="572" t="s">
        <v>817</v>
      </c>
      <c r="B29" s="573" t="s">
        <v>818</v>
      </c>
      <c r="C29" s="574">
        <v>0</v>
      </c>
      <c r="D29" s="574">
        <v>0</v>
      </c>
      <c r="E29" s="575">
        <v>0</v>
      </c>
    </row>
    <row r="30" spans="1:5" s="571" customFormat="1" ht="20.25" customHeight="1">
      <c r="A30" s="572" t="s">
        <v>819</v>
      </c>
      <c r="B30" s="573" t="s">
        <v>820</v>
      </c>
      <c r="C30" s="574">
        <v>0</v>
      </c>
      <c r="D30" s="574">
        <v>0</v>
      </c>
      <c r="E30" s="575">
        <v>0</v>
      </c>
    </row>
    <row r="31" spans="1:5" s="571" customFormat="1" ht="20.25" customHeight="1">
      <c r="A31" s="572" t="s">
        <v>821</v>
      </c>
      <c r="B31" s="573" t="s">
        <v>822</v>
      </c>
      <c r="C31" s="574">
        <v>0</v>
      </c>
      <c r="D31" s="574">
        <v>0</v>
      </c>
      <c r="E31" s="575">
        <v>0</v>
      </c>
    </row>
    <row r="32" spans="1:5" s="571" customFormat="1" ht="20.25" customHeight="1">
      <c r="A32" s="567" t="s">
        <v>823</v>
      </c>
      <c r="B32" s="568" t="s">
        <v>824</v>
      </c>
      <c r="C32" s="576">
        <v>5462</v>
      </c>
      <c r="D32" s="576">
        <v>0</v>
      </c>
      <c r="E32" s="577">
        <v>3955</v>
      </c>
    </row>
    <row r="33" spans="1:5" s="571" customFormat="1" ht="20.25" customHeight="1">
      <c r="A33" s="572" t="s">
        <v>825</v>
      </c>
      <c r="B33" s="573" t="s">
        <v>826</v>
      </c>
      <c r="C33" s="574">
        <v>0</v>
      </c>
      <c r="D33" s="574">
        <v>0</v>
      </c>
      <c r="E33" s="575">
        <v>0</v>
      </c>
    </row>
    <row r="34" spans="1:5" s="571" customFormat="1" ht="20.25" customHeight="1">
      <c r="A34" s="572" t="s">
        <v>827</v>
      </c>
      <c r="B34" s="573" t="s">
        <v>828</v>
      </c>
      <c r="C34" s="574">
        <v>0</v>
      </c>
      <c r="D34" s="574">
        <v>0</v>
      </c>
      <c r="E34" s="575">
        <v>0</v>
      </c>
    </row>
    <row r="35" spans="1:5" s="571" customFormat="1" ht="20.25" customHeight="1">
      <c r="A35" s="572" t="s">
        <v>829</v>
      </c>
      <c r="B35" s="573" t="s">
        <v>830</v>
      </c>
      <c r="C35" s="574">
        <v>0</v>
      </c>
      <c r="D35" s="574">
        <v>0</v>
      </c>
      <c r="E35" s="575">
        <v>0</v>
      </c>
    </row>
    <row r="36" spans="1:5" s="571" customFormat="1" ht="20.25" customHeight="1">
      <c r="A36" s="572" t="s">
        <v>831</v>
      </c>
      <c r="B36" s="573" t="s">
        <v>832</v>
      </c>
      <c r="C36" s="574">
        <v>0</v>
      </c>
      <c r="D36" s="574">
        <v>0</v>
      </c>
      <c r="E36" s="575">
        <v>0</v>
      </c>
    </row>
    <row r="37" spans="1:5" s="571" customFormat="1" ht="20.25" customHeight="1">
      <c r="A37" s="572" t="s">
        <v>833</v>
      </c>
      <c r="B37" s="573" t="s">
        <v>834</v>
      </c>
      <c r="C37" s="574">
        <v>0</v>
      </c>
      <c r="D37" s="574">
        <v>0</v>
      </c>
      <c r="E37" s="575">
        <v>0</v>
      </c>
    </row>
    <row r="38" spans="1:5" s="571" customFormat="1" ht="20.25" customHeight="1">
      <c r="A38" s="572" t="s">
        <v>835</v>
      </c>
      <c r="B38" s="573" t="s">
        <v>836</v>
      </c>
      <c r="C38" s="574">
        <v>0</v>
      </c>
      <c r="D38" s="574">
        <v>0</v>
      </c>
      <c r="E38" s="575">
        <v>0</v>
      </c>
    </row>
    <row r="39" spans="1:5" s="571" customFormat="1" ht="20.25" customHeight="1">
      <c r="A39" s="572" t="s">
        <v>837</v>
      </c>
      <c r="B39" s="573" t="s">
        <v>838</v>
      </c>
      <c r="C39" s="574">
        <v>0</v>
      </c>
      <c r="D39" s="574">
        <v>0</v>
      </c>
      <c r="E39" s="575">
        <v>0</v>
      </c>
    </row>
    <row r="40" spans="1:5" s="571" customFormat="1" ht="20.25" customHeight="1">
      <c r="A40" s="567" t="s">
        <v>839</v>
      </c>
      <c r="B40" s="568" t="s">
        <v>840</v>
      </c>
      <c r="C40" s="576">
        <v>0</v>
      </c>
      <c r="D40" s="576">
        <v>0</v>
      </c>
      <c r="E40" s="577">
        <v>0</v>
      </c>
    </row>
    <row r="41" spans="1:5" s="571" customFormat="1" ht="20.25" customHeight="1">
      <c r="A41" s="567" t="s">
        <v>841</v>
      </c>
      <c r="B41" s="568" t="s">
        <v>842</v>
      </c>
      <c r="C41" s="576">
        <v>5462</v>
      </c>
      <c r="D41" s="576">
        <v>0</v>
      </c>
      <c r="E41" s="577">
        <v>3955</v>
      </c>
    </row>
    <row r="42" spans="1:5" s="571" customFormat="1" ht="20.25" customHeight="1">
      <c r="A42" s="572" t="s">
        <v>843</v>
      </c>
      <c r="B42" s="573" t="s">
        <v>844</v>
      </c>
      <c r="C42" s="574">
        <v>0</v>
      </c>
      <c r="D42" s="574">
        <v>0</v>
      </c>
      <c r="E42" s="575">
        <v>0</v>
      </c>
    </row>
    <row r="43" spans="1:5" s="571" customFormat="1" ht="20.25" customHeight="1">
      <c r="A43" s="572" t="s">
        <v>845</v>
      </c>
      <c r="B43" s="573" t="s">
        <v>846</v>
      </c>
      <c r="C43" s="574">
        <v>1146</v>
      </c>
      <c r="D43" s="574">
        <v>0</v>
      </c>
      <c r="E43" s="575">
        <v>881</v>
      </c>
    </row>
    <row r="44" spans="1:5" s="571" customFormat="1" ht="20.25" customHeight="1">
      <c r="A44" s="572" t="s">
        <v>847</v>
      </c>
      <c r="B44" s="573" t="s">
        <v>848</v>
      </c>
      <c r="C44" s="574">
        <v>457539</v>
      </c>
      <c r="D44" s="574">
        <v>0</v>
      </c>
      <c r="E44" s="575">
        <v>843744</v>
      </c>
    </row>
    <row r="45" spans="1:5" s="571" customFormat="1" ht="20.25" customHeight="1">
      <c r="A45" s="572" t="s">
        <v>849</v>
      </c>
      <c r="B45" s="573" t="s">
        <v>850</v>
      </c>
      <c r="C45" s="574">
        <v>0</v>
      </c>
      <c r="D45" s="574">
        <v>0</v>
      </c>
      <c r="E45" s="575">
        <v>0</v>
      </c>
    </row>
    <row r="46" spans="1:5" s="571" customFormat="1" ht="20.25" customHeight="1">
      <c r="A46" s="572" t="s">
        <v>851</v>
      </c>
      <c r="B46" s="573" t="s">
        <v>852</v>
      </c>
      <c r="C46" s="574">
        <v>328</v>
      </c>
      <c r="D46" s="574">
        <v>0</v>
      </c>
      <c r="E46" s="575">
        <v>6467</v>
      </c>
    </row>
    <row r="47" spans="1:5" s="571" customFormat="1" ht="20.25" customHeight="1">
      <c r="A47" s="567" t="s">
        <v>853</v>
      </c>
      <c r="B47" s="568" t="s">
        <v>854</v>
      </c>
      <c r="C47" s="576">
        <v>459013</v>
      </c>
      <c r="D47" s="576">
        <v>0</v>
      </c>
      <c r="E47" s="577">
        <v>851092</v>
      </c>
    </row>
    <row r="48" spans="1:5" s="571" customFormat="1" ht="20.25" customHeight="1">
      <c r="A48" s="572" t="s">
        <v>855</v>
      </c>
      <c r="B48" s="579" t="s">
        <v>856</v>
      </c>
      <c r="C48" s="574">
        <v>0</v>
      </c>
      <c r="D48" s="574">
        <v>0</v>
      </c>
      <c r="E48" s="575">
        <v>0</v>
      </c>
    </row>
    <row r="49" spans="1:5" s="571" customFormat="1" ht="20.25" customHeight="1">
      <c r="A49" s="572" t="s">
        <v>857</v>
      </c>
      <c r="B49" s="579" t="s">
        <v>858</v>
      </c>
      <c r="C49" s="574">
        <v>0</v>
      </c>
      <c r="D49" s="574">
        <v>0</v>
      </c>
      <c r="E49" s="575">
        <v>0</v>
      </c>
    </row>
    <row r="50" spans="1:5" s="571" customFormat="1" ht="20.25" customHeight="1">
      <c r="A50" s="572" t="s">
        <v>859</v>
      </c>
      <c r="B50" s="579" t="s">
        <v>860</v>
      </c>
      <c r="C50" s="574">
        <v>0</v>
      </c>
      <c r="D50" s="574">
        <v>0</v>
      </c>
      <c r="E50" s="575">
        <v>0</v>
      </c>
    </row>
    <row r="51" spans="1:5" s="571" customFormat="1" ht="20.25" customHeight="1">
      <c r="A51" s="572" t="s">
        <v>861</v>
      </c>
      <c r="B51" s="579" t="s">
        <v>862</v>
      </c>
      <c r="C51" s="574">
        <v>0</v>
      </c>
      <c r="D51" s="574">
        <v>0</v>
      </c>
      <c r="E51" s="575">
        <v>0</v>
      </c>
    </row>
    <row r="52" spans="1:5" s="571" customFormat="1" ht="20.25" customHeight="1">
      <c r="A52" s="572" t="s">
        <v>863</v>
      </c>
      <c r="B52" s="573" t="s">
        <v>864</v>
      </c>
      <c r="C52" s="574">
        <v>148380</v>
      </c>
      <c r="D52" s="574">
        <v>0</v>
      </c>
      <c r="E52" s="575">
        <v>90740</v>
      </c>
    </row>
    <row r="53" spans="1:5" s="571" customFormat="1" ht="20.25" customHeight="1">
      <c r="A53" s="572" t="s">
        <v>865</v>
      </c>
      <c r="B53" s="573" t="s">
        <v>866</v>
      </c>
      <c r="C53" s="574">
        <v>66792</v>
      </c>
      <c r="D53" s="574">
        <v>0</v>
      </c>
      <c r="E53" s="575">
        <v>170867</v>
      </c>
    </row>
    <row r="54" spans="1:5" s="571" customFormat="1" ht="20.25" customHeight="1">
      <c r="A54" s="572" t="s">
        <v>867</v>
      </c>
      <c r="B54" s="573" t="s">
        <v>868</v>
      </c>
      <c r="C54" s="574">
        <v>8</v>
      </c>
      <c r="D54" s="574">
        <v>0</v>
      </c>
      <c r="E54" s="575">
        <v>0</v>
      </c>
    </row>
    <row r="55" spans="1:5" s="571" customFormat="1" ht="20.25" customHeight="1">
      <c r="A55" s="572" t="s">
        <v>869</v>
      </c>
      <c r="B55" s="573" t="s">
        <v>870</v>
      </c>
      <c r="C55" s="574">
        <v>0</v>
      </c>
      <c r="D55" s="574">
        <v>0</v>
      </c>
      <c r="E55" s="575">
        <v>0</v>
      </c>
    </row>
    <row r="56" spans="1:5" s="571" customFormat="1" ht="20.25" customHeight="1">
      <c r="A56" s="572" t="s">
        <v>871</v>
      </c>
      <c r="B56" s="579" t="s">
        <v>872</v>
      </c>
      <c r="C56" s="574">
        <v>0</v>
      </c>
      <c r="D56" s="574">
        <v>0</v>
      </c>
      <c r="E56" s="575">
        <v>0</v>
      </c>
    </row>
    <row r="57" spans="1:5" s="571" customFormat="1" ht="20.25" customHeight="1">
      <c r="A57" s="572" t="s">
        <v>873</v>
      </c>
      <c r="B57" s="579" t="s">
        <v>874</v>
      </c>
      <c r="C57" s="574">
        <v>5080</v>
      </c>
      <c r="D57" s="574">
        <v>0</v>
      </c>
      <c r="E57" s="575">
        <v>201</v>
      </c>
    </row>
    <row r="58" spans="1:5" s="571" customFormat="1" ht="20.25" customHeight="1">
      <c r="A58" s="572" t="s">
        <v>875</v>
      </c>
      <c r="B58" s="579" t="s">
        <v>876</v>
      </c>
      <c r="C58" s="574">
        <v>5080</v>
      </c>
      <c r="D58" s="574">
        <v>0</v>
      </c>
      <c r="E58" s="575">
        <v>201</v>
      </c>
    </row>
    <row r="59" spans="1:5" s="571" customFormat="1" ht="20.25" customHeight="1">
      <c r="A59" s="572" t="s">
        <v>877</v>
      </c>
      <c r="B59" s="579" t="s">
        <v>878</v>
      </c>
      <c r="C59" s="574">
        <v>0</v>
      </c>
      <c r="D59" s="574">
        <v>0</v>
      </c>
      <c r="E59" s="575">
        <v>0</v>
      </c>
    </row>
    <row r="60" spans="1:5" s="571" customFormat="1" ht="20.25" customHeight="1">
      <c r="A60" s="572" t="s">
        <v>879</v>
      </c>
      <c r="B60" s="579" t="s">
        <v>880</v>
      </c>
      <c r="C60" s="574">
        <v>0</v>
      </c>
      <c r="D60" s="574">
        <v>0</v>
      </c>
      <c r="E60" s="575">
        <v>0</v>
      </c>
    </row>
    <row r="61" spans="1:5" s="571" customFormat="1" ht="20.25" customHeight="1">
      <c r="A61" s="567" t="s">
        <v>881</v>
      </c>
      <c r="B61" s="568" t="s">
        <v>882</v>
      </c>
      <c r="C61" s="576">
        <v>220260</v>
      </c>
      <c r="D61" s="576">
        <v>0</v>
      </c>
      <c r="E61" s="577">
        <v>261808</v>
      </c>
    </row>
    <row r="62" spans="1:5" s="571" customFormat="1" ht="20.25" customHeight="1">
      <c r="A62" s="572" t="s">
        <v>883</v>
      </c>
      <c r="B62" s="579" t="s">
        <v>884</v>
      </c>
      <c r="C62" s="574">
        <v>0</v>
      </c>
      <c r="D62" s="574">
        <v>0</v>
      </c>
      <c r="E62" s="575">
        <v>0</v>
      </c>
    </row>
    <row r="63" spans="1:5" s="571" customFormat="1" ht="20.25" customHeight="1">
      <c r="A63" s="572" t="s">
        <v>885</v>
      </c>
      <c r="B63" s="579" t="s">
        <v>886</v>
      </c>
      <c r="C63" s="574">
        <v>0</v>
      </c>
      <c r="D63" s="574">
        <v>0</v>
      </c>
      <c r="E63" s="575">
        <v>0</v>
      </c>
    </row>
    <row r="64" spans="1:5" s="571" customFormat="1" ht="20.25" customHeight="1">
      <c r="A64" s="572" t="s">
        <v>887</v>
      </c>
      <c r="B64" s="579" t="s">
        <v>888</v>
      </c>
      <c r="C64" s="574">
        <v>0</v>
      </c>
      <c r="D64" s="574">
        <v>0</v>
      </c>
      <c r="E64" s="575">
        <v>0</v>
      </c>
    </row>
    <row r="65" spans="1:5" s="571" customFormat="1" ht="20.25" customHeight="1">
      <c r="A65" s="572" t="s">
        <v>889</v>
      </c>
      <c r="B65" s="579" t="s">
        <v>890</v>
      </c>
      <c r="C65" s="574">
        <v>0</v>
      </c>
      <c r="D65" s="574">
        <v>0</v>
      </c>
      <c r="E65" s="575">
        <v>0</v>
      </c>
    </row>
    <row r="66" spans="1:5" s="571" customFormat="1" ht="20.25" customHeight="1">
      <c r="A66" s="572" t="s">
        <v>891</v>
      </c>
      <c r="B66" s="573" t="s">
        <v>892</v>
      </c>
      <c r="C66" s="574">
        <v>0</v>
      </c>
      <c r="D66" s="574">
        <v>0</v>
      </c>
      <c r="E66" s="575">
        <v>0</v>
      </c>
    </row>
    <row r="67" spans="1:5" s="571" customFormat="1" ht="20.25" customHeight="1">
      <c r="A67" s="572" t="s">
        <v>893</v>
      </c>
      <c r="B67" s="573" t="s">
        <v>894</v>
      </c>
      <c r="C67" s="574">
        <v>0</v>
      </c>
      <c r="D67" s="574">
        <v>0</v>
      </c>
      <c r="E67" s="575">
        <v>6127</v>
      </c>
    </row>
    <row r="68" spans="1:5" s="571" customFormat="1" ht="20.25" customHeight="1">
      <c r="A68" s="572" t="s">
        <v>895</v>
      </c>
      <c r="B68" s="573" t="s">
        <v>896</v>
      </c>
      <c r="C68" s="574">
        <v>0</v>
      </c>
      <c r="D68" s="574">
        <v>0</v>
      </c>
      <c r="E68" s="575">
        <v>0</v>
      </c>
    </row>
    <row r="69" spans="1:5" s="571" customFormat="1" ht="20.25" customHeight="1">
      <c r="A69" s="572" t="s">
        <v>897</v>
      </c>
      <c r="B69" s="573" t="s">
        <v>898</v>
      </c>
      <c r="C69" s="574">
        <v>0</v>
      </c>
      <c r="D69" s="574">
        <v>0</v>
      </c>
      <c r="E69" s="575">
        <v>0</v>
      </c>
    </row>
    <row r="70" spans="1:5" s="571" customFormat="1" ht="20.25" customHeight="1">
      <c r="A70" s="572" t="s">
        <v>899</v>
      </c>
      <c r="B70" s="579" t="s">
        <v>900</v>
      </c>
      <c r="C70" s="574">
        <v>0</v>
      </c>
      <c r="D70" s="574">
        <v>0</v>
      </c>
      <c r="E70" s="575">
        <v>0</v>
      </c>
    </row>
    <row r="71" spans="1:5" s="571" customFormat="1" ht="20.25" customHeight="1">
      <c r="A71" s="572" t="s">
        <v>901</v>
      </c>
      <c r="B71" s="579" t="s">
        <v>902</v>
      </c>
      <c r="C71" s="574">
        <v>5756</v>
      </c>
      <c r="D71" s="574">
        <v>0</v>
      </c>
      <c r="E71" s="575">
        <v>10831</v>
      </c>
    </row>
    <row r="72" spans="1:5" s="571" customFormat="1" ht="20.25" customHeight="1">
      <c r="A72" s="572" t="s">
        <v>903</v>
      </c>
      <c r="B72" s="579" t="s">
        <v>904</v>
      </c>
      <c r="C72" s="574">
        <v>5756</v>
      </c>
      <c r="D72" s="574">
        <v>0</v>
      </c>
      <c r="E72" s="575">
        <v>10831</v>
      </c>
    </row>
    <row r="73" spans="1:5" s="571" customFormat="1" ht="20.25" customHeight="1">
      <c r="A73" s="572" t="s">
        <v>905</v>
      </c>
      <c r="B73" s="579" t="s">
        <v>906</v>
      </c>
      <c r="C73" s="574">
        <v>0</v>
      </c>
      <c r="D73" s="574">
        <v>0</v>
      </c>
      <c r="E73" s="575">
        <v>0</v>
      </c>
    </row>
    <row r="74" spans="1:5" s="571" customFormat="1" ht="20.25" customHeight="1">
      <c r="A74" s="572" t="s">
        <v>907</v>
      </c>
      <c r="B74" s="579" t="s">
        <v>908</v>
      </c>
      <c r="C74" s="574">
        <v>0</v>
      </c>
      <c r="D74" s="574">
        <v>0</v>
      </c>
      <c r="E74" s="575">
        <v>0</v>
      </c>
    </row>
    <row r="75" spans="1:5" s="571" customFormat="1" ht="20.25" customHeight="1">
      <c r="A75" s="567" t="s">
        <v>909</v>
      </c>
      <c r="B75" s="578" t="s">
        <v>910</v>
      </c>
      <c r="C75" s="576">
        <v>5756</v>
      </c>
      <c r="D75" s="576">
        <v>0</v>
      </c>
      <c r="E75" s="577">
        <v>16958</v>
      </c>
    </row>
    <row r="76" spans="1:5" s="571" customFormat="1" ht="20.25" customHeight="1">
      <c r="A76" s="572" t="s">
        <v>911</v>
      </c>
      <c r="B76" s="573" t="s">
        <v>912</v>
      </c>
      <c r="C76" s="574">
        <v>4454</v>
      </c>
      <c r="D76" s="574">
        <v>0</v>
      </c>
      <c r="E76" s="575">
        <v>3849</v>
      </c>
    </row>
    <row r="77" spans="1:5" s="571" customFormat="1" ht="20.25" customHeight="1">
      <c r="A77" s="572" t="s">
        <v>913</v>
      </c>
      <c r="B77" s="573" t="s">
        <v>914</v>
      </c>
      <c r="C77" s="574">
        <v>0</v>
      </c>
      <c r="D77" s="574">
        <v>0</v>
      </c>
      <c r="E77" s="575">
        <v>0</v>
      </c>
    </row>
    <row r="78" spans="1:5" s="571" customFormat="1" ht="20.25" customHeight="1">
      <c r="A78" s="572" t="s">
        <v>915</v>
      </c>
      <c r="B78" s="573" t="s">
        <v>916</v>
      </c>
      <c r="C78" s="574">
        <v>0</v>
      </c>
      <c r="D78" s="574">
        <v>0</v>
      </c>
      <c r="E78" s="575">
        <v>0</v>
      </c>
    </row>
    <row r="79" spans="1:5" s="571" customFormat="1" ht="20.25" customHeight="1">
      <c r="A79" s="572" t="s">
        <v>917</v>
      </c>
      <c r="B79" s="573" t="s">
        <v>918</v>
      </c>
      <c r="C79" s="574">
        <v>0</v>
      </c>
      <c r="D79" s="574">
        <v>0</v>
      </c>
      <c r="E79" s="575">
        <v>0</v>
      </c>
    </row>
    <row r="80" spans="1:5" s="571" customFormat="1" ht="20.25" customHeight="1">
      <c r="A80" s="572" t="s">
        <v>919</v>
      </c>
      <c r="B80" s="573" t="s">
        <v>920</v>
      </c>
      <c r="C80" s="574">
        <v>1065</v>
      </c>
      <c r="D80" s="574">
        <v>0</v>
      </c>
      <c r="E80" s="575">
        <v>1022</v>
      </c>
    </row>
    <row r="81" spans="1:5" s="571" customFormat="1" ht="20.25" customHeight="1">
      <c r="A81" s="572" t="s">
        <v>921</v>
      </c>
      <c r="B81" s="573" t="s">
        <v>922</v>
      </c>
      <c r="C81" s="574">
        <v>3389</v>
      </c>
      <c r="D81" s="574">
        <v>0</v>
      </c>
      <c r="E81" s="575">
        <v>2827</v>
      </c>
    </row>
    <row r="82" spans="1:5" s="571" customFormat="1" ht="20.25" customHeight="1">
      <c r="A82" s="572" t="s">
        <v>923</v>
      </c>
      <c r="B82" s="573" t="s">
        <v>924</v>
      </c>
      <c r="C82" s="574">
        <v>0</v>
      </c>
      <c r="D82" s="574">
        <v>0</v>
      </c>
      <c r="E82" s="575">
        <v>0</v>
      </c>
    </row>
    <row r="83" spans="1:5" s="571" customFormat="1" ht="20.25" customHeight="1">
      <c r="A83" s="572" t="s">
        <v>925</v>
      </c>
      <c r="B83" s="573" t="s">
        <v>926</v>
      </c>
      <c r="C83" s="574">
        <v>0</v>
      </c>
      <c r="D83" s="574">
        <v>0</v>
      </c>
      <c r="E83" s="575">
        <v>0</v>
      </c>
    </row>
    <row r="84" spans="1:5" s="571" customFormat="1" ht="20.25" customHeight="1">
      <c r="A84" s="572" t="s">
        <v>927</v>
      </c>
      <c r="B84" s="573" t="s">
        <v>928</v>
      </c>
      <c r="C84" s="574">
        <v>0</v>
      </c>
      <c r="D84" s="574">
        <v>0</v>
      </c>
      <c r="E84" s="575">
        <v>0</v>
      </c>
    </row>
    <row r="85" spans="1:5" s="571" customFormat="1" ht="20.25" customHeight="1">
      <c r="A85" s="572" t="s">
        <v>929</v>
      </c>
      <c r="B85" s="573" t="s">
        <v>930</v>
      </c>
      <c r="C85" s="574">
        <v>0</v>
      </c>
      <c r="D85" s="574">
        <v>0</v>
      </c>
      <c r="E85" s="575">
        <v>0</v>
      </c>
    </row>
    <row r="86" spans="1:5" s="571" customFormat="1" ht="20.25" customHeight="1">
      <c r="A86" s="572" t="s">
        <v>931</v>
      </c>
      <c r="B86" s="579" t="s">
        <v>932</v>
      </c>
      <c r="C86" s="574">
        <v>0</v>
      </c>
      <c r="D86" s="574">
        <v>0</v>
      </c>
      <c r="E86" s="575">
        <v>0</v>
      </c>
    </row>
    <row r="87" spans="1:5" s="571" customFormat="1" ht="20.25" customHeight="1">
      <c r="A87" s="572" t="s">
        <v>933</v>
      </c>
      <c r="B87" s="573" t="s">
        <v>934</v>
      </c>
      <c r="C87" s="574">
        <v>0</v>
      </c>
      <c r="D87" s="574">
        <v>0</v>
      </c>
      <c r="E87" s="575">
        <v>0</v>
      </c>
    </row>
    <row r="88" spans="1:5" s="571" customFormat="1" ht="20.25" customHeight="1">
      <c r="A88" s="567" t="s">
        <v>935</v>
      </c>
      <c r="B88" s="568" t="s">
        <v>936</v>
      </c>
      <c r="C88" s="576">
        <v>4454</v>
      </c>
      <c r="D88" s="576">
        <v>0</v>
      </c>
      <c r="E88" s="577">
        <v>3849</v>
      </c>
    </row>
    <row r="89" spans="1:5" s="571" customFormat="1" ht="20.25" customHeight="1">
      <c r="A89" s="567" t="s">
        <v>937</v>
      </c>
      <c r="B89" s="568" t="s">
        <v>938</v>
      </c>
      <c r="C89" s="576">
        <v>230470</v>
      </c>
      <c r="D89" s="576">
        <v>0</v>
      </c>
      <c r="E89" s="577">
        <v>282615</v>
      </c>
    </row>
    <row r="90" spans="1:5" s="571" customFormat="1" ht="20.25" customHeight="1">
      <c r="A90" s="567" t="s">
        <v>939</v>
      </c>
      <c r="B90" s="568" t="s">
        <v>940</v>
      </c>
      <c r="C90" s="576">
        <v>11893</v>
      </c>
      <c r="D90" s="576">
        <v>0</v>
      </c>
      <c r="E90" s="577">
        <v>400</v>
      </c>
    </row>
    <row r="91" spans="1:5" s="571" customFormat="1" ht="20.25" customHeight="1">
      <c r="A91" s="572" t="s">
        <v>941</v>
      </c>
      <c r="B91" s="573" t="s">
        <v>942</v>
      </c>
      <c r="C91" s="574">
        <v>0</v>
      </c>
      <c r="D91" s="574">
        <v>0</v>
      </c>
      <c r="E91" s="575">
        <v>0</v>
      </c>
    </row>
    <row r="92" spans="1:5" s="571" customFormat="1" ht="20.25" customHeight="1">
      <c r="A92" s="572" t="s">
        <v>943</v>
      </c>
      <c r="B92" s="573" t="s">
        <v>944</v>
      </c>
      <c r="C92" s="574">
        <v>0</v>
      </c>
      <c r="D92" s="574">
        <v>0</v>
      </c>
      <c r="E92" s="575">
        <v>4299</v>
      </c>
    </row>
    <row r="93" spans="1:5" s="571" customFormat="1" ht="20.25" customHeight="1">
      <c r="A93" s="572" t="s">
        <v>945</v>
      </c>
      <c r="B93" s="573" t="s">
        <v>946</v>
      </c>
      <c r="C93" s="574">
        <v>0</v>
      </c>
      <c r="D93" s="574">
        <v>0</v>
      </c>
      <c r="E93" s="575">
        <v>0</v>
      </c>
    </row>
    <row r="94" spans="1:5" s="571" customFormat="1" ht="20.25" customHeight="1">
      <c r="A94" s="567" t="s">
        <v>947</v>
      </c>
      <c r="B94" s="568" t="s">
        <v>948</v>
      </c>
      <c r="C94" s="576">
        <v>0</v>
      </c>
      <c r="D94" s="576">
        <v>0</v>
      </c>
      <c r="E94" s="577">
        <v>4299</v>
      </c>
    </row>
    <row r="95" spans="1:5" s="571" customFormat="1" ht="20.25" customHeight="1">
      <c r="A95" s="567" t="s">
        <v>949</v>
      </c>
      <c r="B95" s="568" t="s">
        <v>950</v>
      </c>
      <c r="C95" s="576">
        <v>21132148</v>
      </c>
      <c r="D95" s="576">
        <v>0</v>
      </c>
      <c r="E95" s="577">
        <v>22019167</v>
      </c>
    </row>
    <row r="96" spans="1:5" s="571" customFormat="1" ht="26.25" customHeight="1">
      <c r="A96" s="567" t="s">
        <v>767</v>
      </c>
      <c r="B96" s="568" t="s">
        <v>951</v>
      </c>
      <c r="C96" s="569"/>
      <c r="D96" s="569"/>
      <c r="E96" s="570"/>
    </row>
    <row r="97" spans="1:5" s="571" customFormat="1" ht="20.25" customHeight="1">
      <c r="A97" s="572" t="s">
        <v>952</v>
      </c>
      <c r="B97" s="573" t="s">
        <v>953</v>
      </c>
      <c r="C97" s="574">
        <v>24191885</v>
      </c>
      <c r="D97" s="574">
        <v>0</v>
      </c>
      <c r="E97" s="575">
        <v>24191885</v>
      </c>
    </row>
    <row r="98" spans="1:5" s="571" customFormat="1" ht="20.25" customHeight="1">
      <c r="A98" s="572" t="s">
        <v>954</v>
      </c>
      <c r="B98" s="573" t="s">
        <v>955</v>
      </c>
      <c r="C98" s="574">
        <v>0</v>
      </c>
      <c r="D98" s="574">
        <v>0</v>
      </c>
      <c r="E98" s="575">
        <v>15903</v>
      </c>
    </row>
    <row r="99" spans="1:5" s="571" customFormat="1" ht="20.25" customHeight="1">
      <c r="A99" s="572" t="s">
        <v>956</v>
      </c>
      <c r="B99" s="573" t="s">
        <v>957</v>
      </c>
      <c r="C99" s="574">
        <v>458685</v>
      </c>
      <c r="D99" s="574">
        <v>0</v>
      </c>
      <c r="E99" s="575">
        <v>458685</v>
      </c>
    </row>
    <row r="100" spans="1:5" s="571" customFormat="1" ht="20.25" customHeight="1">
      <c r="A100" s="572" t="s">
        <v>958</v>
      </c>
      <c r="B100" s="573" t="s">
        <v>959</v>
      </c>
      <c r="C100" s="574">
        <v>-5123325</v>
      </c>
      <c r="D100" s="574">
        <v>0</v>
      </c>
      <c r="E100" s="575">
        <v>-5094991</v>
      </c>
    </row>
    <row r="101" spans="1:5" s="571" customFormat="1" ht="20.25" customHeight="1">
      <c r="A101" s="572" t="s">
        <v>960</v>
      </c>
      <c r="B101" s="573" t="s">
        <v>961</v>
      </c>
      <c r="C101" s="574">
        <v>0</v>
      </c>
      <c r="D101" s="574">
        <v>0</v>
      </c>
      <c r="E101" s="575">
        <v>0</v>
      </c>
    </row>
    <row r="102" spans="1:5" s="571" customFormat="1" ht="20.25" customHeight="1">
      <c r="A102" s="572" t="s">
        <v>962</v>
      </c>
      <c r="B102" s="573" t="s">
        <v>963</v>
      </c>
      <c r="C102" s="574">
        <v>0</v>
      </c>
      <c r="D102" s="574">
        <v>0</v>
      </c>
      <c r="E102" s="575">
        <v>1519019</v>
      </c>
    </row>
    <row r="103" spans="1:5" s="571" customFormat="1" ht="20.25" customHeight="1">
      <c r="A103" s="567" t="s">
        <v>964</v>
      </c>
      <c r="B103" s="568" t="s">
        <v>965</v>
      </c>
      <c r="C103" s="576">
        <v>19527245</v>
      </c>
      <c r="D103" s="576">
        <v>0</v>
      </c>
      <c r="E103" s="577">
        <v>21090501</v>
      </c>
    </row>
    <row r="104" spans="1:5" s="571" customFormat="1" ht="20.25" customHeight="1">
      <c r="A104" s="572" t="s">
        <v>966</v>
      </c>
      <c r="B104" s="573" t="s">
        <v>967</v>
      </c>
      <c r="C104" s="574">
        <v>0</v>
      </c>
      <c r="D104" s="574">
        <v>0</v>
      </c>
      <c r="E104" s="575">
        <v>0</v>
      </c>
    </row>
    <row r="105" spans="1:5" s="571" customFormat="1" ht="20.25" customHeight="1">
      <c r="A105" s="572" t="s">
        <v>968</v>
      </c>
      <c r="B105" s="579" t="s">
        <v>969</v>
      </c>
      <c r="C105" s="574">
        <v>4027</v>
      </c>
      <c r="D105" s="574">
        <v>0</v>
      </c>
      <c r="E105" s="575">
        <v>0</v>
      </c>
    </row>
    <row r="106" spans="1:5" s="571" customFormat="1" ht="20.25" customHeight="1">
      <c r="A106" s="572" t="s">
        <v>970</v>
      </c>
      <c r="B106" s="573" t="s">
        <v>971</v>
      </c>
      <c r="C106" s="574">
        <v>35290</v>
      </c>
      <c r="D106" s="574">
        <v>0</v>
      </c>
      <c r="E106" s="575">
        <v>5083</v>
      </c>
    </row>
    <row r="107" spans="1:5" s="571" customFormat="1" ht="20.25" customHeight="1">
      <c r="A107" s="572" t="s">
        <v>972</v>
      </c>
      <c r="B107" s="573" t="s">
        <v>973</v>
      </c>
      <c r="C107" s="574">
        <v>58</v>
      </c>
      <c r="D107" s="574">
        <v>0</v>
      </c>
      <c r="E107" s="575">
        <v>2</v>
      </c>
    </row>
    <row r="108" spans="1:5" s="571" customFormat="1" ht="20.25" customHeight="1">
      <c r="A108" s="572" t="s">
        <v>974</v>
      </c>
      <c r="B108" s="573" t="s">
        <v>975</v>
      </c>
      <c r="C108" s="574">
        <v>319</v>
      </c>
      <c r="D108" s="574">
        <v>0</v>
      </c>
      <c r="E108" s="575">
        <v>0</v>
      </c>
    </row>
    <row r="109" spans="1:5" s="571" customFormat="1" ht="20.25" customHeight="1">
      <c r="A109" s="572" t="s">
        <v>976</v>
      </c>
      <c r="B109" s="579" t="s">
        <v>977</v>
      </c>
      <c r="C109" s="574">
        <v>0</v>
      </c>
      <c r="D109" s="574">
        <v>0</v>
      </c>
      <c r="E109" s="575">
        <v>0</v>
      </c>
    </row>
    <row r="110" spans="1:5" s="571" customFormat="1" ht="20.25" customHeight="1">
      <c r="A110" s="572" t="s">
        <v>978</v>
      </c>
      <c r="B110" s="573" t="s">
        <v>979</v>
      </c>
      <c r="C110" s="574">
        <v>16897</v>
      </c>
      <c r="D110" s="574">
        <v>0</v>
      </c>
      <c r="E110" s="575">
        <v>0</v>
      </c>
    </row>
    <row r="111" spans="1:5" s="571" customFormat="1" ht="20.25" customHeight="1">
      <c r="A111" s="572" t="s">
        <v>980</v>
      </c>
      <c r="B111" s="573" t="s">
        <v>981</v>
      </c>
      <c r="C111" s="574">
        <v>0</v>
      </c>
      <c r="D111" s="574">
        <v>0</v>
      </c>
      <c r="E111" s="575">
        <v>0</v>
      </c>
    </row>
    <row r="112" spans="1:5" s="571" customFormat="1" ht="20.25" customHeight="1">
      <c r="A112" s="572" t="s">
        <v>982</v>
      </c>
      <c r="B112" s="579" t="s">
        <v>983</v>
      </c>
      <c r="C112" s="574">
        <v>30000</v>
      </c>
      <c r="D112" s="574">
        <v>0</v>
      </c>
      <c r="E112" s="575">
        <v>0</v>
      </c>
    </row>
    <row r="113" spans="1:5" s="571" customFormat="1" ht="20.25" customHeight="1">
      <c r="A113" s="572" t="s">
        <v>984</v>
      </c>
      <c r="B113" s="579" t="s">
        <v>985</v>
      </c>
      <c r="C113" s="574">
        <v>0</v>
      </c>
      <c r="D113" s="574">
        <v>0</v>
      </c>
      <c r="E113" s="575">
        <v>0</v>
      </c>
    </row>
    <row r="114" spans="1:5" s="571" customFormat="1" ht="20.25" customHeight="1">
      <c r="A114" s="572" t="s">
        <v>986</v>
      </c>
      <c r="B114" s="579" t="s">
        <v>987</v>
      </c>
      <c r="C114" s="574">
        <v>1391930</v>
      </c>
      <c r="D114" s="574">
        <v>0</v>
      </c>
      <c r="E114" s="575">
        <v>0</v>
      </c>
    </row>
    <row r="115" spans="1:5" s="571" customFormat="1" ht="20.25" customHeight="1">
      <c r="A115" s="572" t="s">
        <v>988</v>
      </c>
      <c r="B115" s="579" t="s">
        <v>989</v>
      </c>
      <c r="C115" s="574">
        <v>0</v>
      </c>
      <c r="D115" s="574">
        <v>0</v>
      </c>
      <c r="E115" s="575">
        <v>0</v>
      </c>
    </row>
    <row r="116" spans="1:5" s="571" customFormat="1" ht="20.25" customHeight="1">
      <c r="A116" s="572" t="s">
        <v>990</v>
      </c>
      <c r="B116" s="579" t="s">
        <v>991</v>
      </c>
      <c r="C116" s="574">
        <v>1391930</v>
      </c>
      <c r="D116" s="574">
        <v>0</v>
      </c>
      <c r="E116" s="575">
        <v>0</v>
      </c>
    </row>
    <row r="117" spans="1:5" s="571" customFormat="1" ht="20.25" customHeight="1">
      <c r="A117" s="572" t="s">
        <v>992</v>
      </c>
      <c r="B117" s="579" t="s">
        <v>993</v>
      </c>
      <c r="C117" s="574">
        <v>0</v>
      </c>
      <c r="D117" s="574">
        <v>0</v>
      </c>
      <c r="E117" s="575">
        <v>0</v>
      </c>
    </row>
    <row r="118" spans="1:5" s="571" customFormat="1" ht="20.25" customHeight="1">
      <c r="A118" s="572" t="s">
        <v>994</v>
      </c>
      <c r="B118" s="579" t="s">
        <v>995</v>
      </c>
      <c r="C118" s="574">
        <v>0</v>
      </c>
      <c r="D118" s="574">
        <v>0</v>
      </c>
      <c r="E118" s="575">
        <v>0</v>
      </c>
    </row>
    <row r="119" spans="1:5" s="571" customFormat="1" ht="20.25" customHeight="1">
      <c r="A119" s="572" t="s">
        <v>996</v>
      </c>
      <c r="B119" s="579" t="s">
        <v>997</v>
      </c>
      <c r="C119" s="574">
        <v>0</v>
      </c>
      <c r="D119" s="574">
        <v>0</v>
      </c>
      <c r="E119" s="575">
        <v>0</v>
      </c>
    </row>
    <row r="120" spans="1:5" s="571" customFormat="1" ht="20.25" customHeight="1">
      <c r="A120" s="572" t="s">
        <v>998</v>
      </c>
      <c r="B120" s="579" t="s">
        <v>999</v>
      </c>
      <c r="C120" s="574">
        <v>0</v>
      </c>
      <c r="D120" s="574">
        <v>0</v>
      </c>
      <c r="E120" s="575">
        <v>0</v>
      </c>
    </row>
    <row r="121" spans="1:5" s="571" customFormat="1" ht="20.25" customHeight="1">
      <c r="A121" s="572" t="s">
        <v>1000</v>
      </c>
      <c r="B121" s="579" t="s">
        <v>1001</v>
      </c>
      <c r="C121" s="574">
        <v>0</v>
      </c>
      <c r="D121" s="574">
        <v>0</v>
      </c>
      <c r="E121" s="575">
        <v>0</v>
      </c>
    </row>
    <row r="122" spans="1:5" s="571" customFormat="1" ht="20.25" customHeight="1">
      <c r="A122" s="572" t="s">
        <v>1002</v>
      </c>
      <c r="B122" s="573" t="s">
        <v>1003</v>
      </c>
      <c r="C122" s="574">
        <v>0</v>
      </c>
      <c r="D122" s="574">
        <v>0</v>
      </c>
      <c r="E122" s="575">
        <v>0</v>
      </c>
    </row>
    <row r="123" spans="1:5" s="571" customFormat="1" ht="20.25" customHeight="1">
      <c r="A123" s="567" t="s">
        <v>1004</v>
      </c>
      <c r="B123" s="568" t="s">
        <v>1005</v>
      </c>
      <c r="C123" s="576">
        <v>1478521</v>
      </c>
      <c r="D123" s="576">
        <v>0</v>
      </c>
      <c r="E123" s="577">
        <v>5085</v>
      </c>
    </row>
    <row r="124" spans="1:5" s="571" customFormat="1" ht="20.25" customHeight="1">
      <c r="A124" s="572" t="s">
        <v>1006</v>
      </c>
      <c r="B124" s="573" t="s">
        <v>1007</v>
      </c>
      <c r="C124" s="574">
        <v>0</v>
      </c>
      <c r="D124" s="574">
        <v>0</v>
      </c>
      <c r="E124" s="575">
        <v>0</v>
      </c>
    </row>
    <row r="125" spans="1:5" s="571" customFormat="1" ht="20.25" customHeight="1">
      <c r="A125" s="572" t="s">
        <v>1008</v>
      </c>
      <c r="B125" s="579" t="s">
        <v>1009</v>
      </c>
      <c r="C125" s="574">
        <v>0</v>
      </c>
      <c r="D125" s="574">
        <v>0</v>
      </c>
      <c r="E125" s="575">
        <v>0</v>
      </c>
    </row>
    <row r="126" spans="1:5" s="571" customFormat="1" ht="20.25" customHeight="1">
      <c r="A126" s="572" t="s">
        <v>1010</v>
      </c>
      <c r="B126" s="573" t="s">
        <v>1011</v>
      </c>
      <c r="C126" s="574">
        <v>0</v>
      </c>
      <c r="D126" s="574">
        <v>0</v>
      </c>
      <c r="E126" s="575">
        <v>521</v>
      </c>
    </row>
    <row r="127" spans="1:5" s="571" customFormat="1" ht="20.25" customHeight="1">
      <c r="A127" s="572" t="s">
        <v>1012</v>
      </c>
      <c r="B127" s="573" t="s">
        <v>1013</v>
      </c>
      <c r="C127" s="574">
        <v>0</v>
      </c>
      <c r="D127" s="574">
        <v>0</v>
      </c>
      <c r="E127" s="575">
        <v>0</v>
      </c>
    </row>
    <row r="128" spans="1:5" s="571" customFormat="1" ht="20.25" customHeight="1">
      <c r="A128" s="572" t="s">
        <v>1014</v>
      </c>
      <c r="B128" s="579" t="s">
        <v>1015</v>
      </c>
      <c r="C128" s="574">
        <v>0</v>
      </c>
      <c r="D128" s="574">
        <v>0</v>
      </c>
      <c r="E128" s="575">
        <v>0</v>
      </c>
    </row>
    <row r="129" spans="1:5" s="571" customFormat="1" ht="20.25" customHeight="1">
      <c r="A129" s="572" t="s">
        <v>1016</v>
      </c>
      <c r="B129" s="579" t="s">
        <v>1017</v>
      </c>
      <c r="C129" s="574">
        <v>0</v>
      </c>
      <c r="D129" s="574">
        <v>0</v>
      </c>
      <c r="E129" s="575">
        <v>0</v>
      </c>
    </row>
    <row r="130" spans="1:5" s="571" customFormat="1" ht="20.25" customHeight="1">
      <c r="A130" s="572" t="s">
        <v>1018</v>
      </c>
      <c r="B130" s="573" t="s">
        <v>1019</v>
      </c>
      <c r="C130" s="574">
        <v>0</v>
      </c>
      <c r="D130" s="574">
        <v>0</v>
      </c>
      <c r="E130" s="575">
        <v>0</v>
      </c>
    </row>
    <row r="131" spans="1:5" s="571" customFormat="1" ht="20.25" customHeight="1">
      <c r="A131" s="572" t="s">
        <v>1020</v>
      </c>
      <c r="B131" s="573" t="s">
        <v>1021</v>
      </c>
      <c r="C131" s="574">
        <v>0</v>
      </c>
      <c r="D131" s="574">
        <v>0</v>
      </c>
      <c r="E131" s="575">
        <v>0</v>
      </c>
    </row>
    <row r="132" spans="1:5" s="571" customFormat="1" ht="20.25" customHeight="1">
      <c r="A132" s="572" t="s">
        <v>1022</v>
      </c>
      <c r="B132" s="579" t="s">
        <v>1023</v>
      </c>
      <c r="C132" s="574">
        <v>30000</v>
      </c>
      <c r="D132" s="574">
        <v>0</v>
      </c>
      <c r="E132" s="575">
        <v>30000</v>
      </c>
    </row>
    <row r="133" spans="1:5" s="571" customFormat="1" ht="20.25" customHeight="1">
      <c r="A133" s="572" t="s">
        <v>1024</v>
      </c>
      <c r="B133" s="579" t="s">
        <v>1025</v>
      </c>
      <c r="C133" s="574">
        <v>0</v>
      </c>
      <c r="D133" s="574">
        <v>0</v>
      </c>
      <c r="E133" s="575">
        <v>0</v>
      </c>
    </row>
    <row r="134" spans="1:5" s="571" customFormat="1" ht="20.25" customHeight="1">
      <c r="A134" s="572" t="s">
        <v>1026</v>
      </c>
      <c r="B134" s="579" t="s">
        <v>1027</v>
      </c>
      <c r="C134" s="574">
        <v>0</v>
      </c>
      <c r="D134" s="574">
        <v>0</v>
      </c>
      <c r="E134" s="575">
        <v>488181</v>
      </c>
    </row>
    <row r="135" spans="1:5" s="571" customFormat="1" ht="20.25" customHeight="1">
      <c r="A135" s="572" t="s">
        <v>1028</v>
      </c>
      <c r="B135" s="579" t="s">
        <v>1029</v>
      </c>
      <c r="C135" s="574">
        <v>0</v>
      </c>
      <c r="D135" s="574">
        <v>0</v>
      </c>
      <c r="E135" s="575">
        <v>12785</v>
      </c>
    </row>
    <row r="136" spans="1:5" s="571" customFormat="1" ht="20.25" customHeight="1">
      <c r="A136" s="572" t="s">
        <v>1030</v>
      </c>
      <c r="B136" s="579" t="s">
        <v>1031</v>
      </c>
      <c r="C136" s="574">
        <v>0</v>
      </c>
      <c r="D136" s="574">
        <v>0</v>
      </c>
      <c r="E136" s="575">
        <v>475396</v>
      </c>
    </row>
    <row r="137" spans="1:5" s="571" customFormat="1" ht="20.25" customHeight="1">
      <c r="A137" s="572" t="s">
        <v>1032</v>
      </c>
      <c r="B137" s="579" t="s">
        <v>1033</v>
      </c>
      <c r="C137" s="574">
        <v>0</v>
      </c>
      <c r="D137" s="574">
        <v>0</v>
      </c>
      <c r="E137" s="575">
        <v>0</v>
      </c>
    </row>
    <row r="138" spans="1:5" s="571" customFormat="1" ht="20.25" customHeight="1">
      <c r="A138" s="572" t="s">
        <v>1034</v>
      </c>
      <c r="B138" s="579" t="s">
        <v>1035</v>
      </c>
      <c r="C138" s="574">
        <v>0</v>
      </c>
      <c r="D138" s="574">
        <v>0</v>
      </c>
      <c r="E138" s="575">
        <v>0</v>
      </c>
    </row>
    <row r="139" spans="1:5" s="571" customFormat="1" ht="20.25" customHeight="1">
      <c r="A139" s="572" t="s">
        <v>1036</v>
      </c>
      <c r="B139" s="579" t="s">
        <v>1037</v>
      </c>
      <c r="C139" s="574">
        <v>0</v>
      </c>
      <c r="D139" s="574">
        <v>0</v>
      </c>
      <c r="E139" s="575">
        <v>0</v>
      </c>
    </row>
    <row r="140" spans="1:5" s="571" customFormat="1" ht="20.25" customHeight="1">
      <c r="A140" s="572" t="s">
        <v>1038</v>
      </c>
      <c r="B140" s="579" t="s">
        <v>1039</v>
      </c>
      <c r="C140" s="574">
        <v>0</v>
      </c>
      <c r="D140" s="574">
        <v>0</v>
      </c>
      <c r="E140" s="575">
        <v>0</v>
      </c>
    </row>
    <row r="141" spans="1:5" s="571" customFormat="1" ht="20.25" customHeight="1">
      <c r="A141" s="572" t="s">
        <v>1040</v>
      </c>
      <c r="B141" s="579" t="s">
        <v>1041</v>
      </c>
      <c r="C141" s="574">
        <v>0</v>
      </c>
      <c r="D141" s="574">
        <v>0</v>
      </c>
      <c r="E141" s="575">
        <v>0</v>
      </c>
    </row>
    <row r="142" spans="1:5" s="571" customFormat="1" ht="20.25" customHeight="1">
      <c r="A142" s="572" t="s">
        <v>1042</v>
      </c>
      <c r="B142" s="579" t="s">
        <v>1043</v>
      </c>
      <c r="C142" s="574">
        <v>0</v>
      </c>
      <c r="D142" s="574">
        <v>0</v>
      </c>
      <c r="E142" s="575">
        <v>0</v>
      </c>
    </row>
    <row r="143" spans="1:5" s="571" customFormat="1" ht="20.25" customHeight="1">
      <c r="A143" s="567" t="s">
        <v>1044</v>
      </c>
      <c r="B143" s="578" t="s">
        <v>1045</v>
      </c>
      <c r="C143" s="576">
        <v>30000</v>
      </c>
      <c r="D143" s="576">
        <v>0</v>
      </c>
      <c r="E143" s="577">
        <v>518702</v>
      </c>
    </row>
    <row r="144" spans="1:5" s="571" customFormat="1" ht="20.25" customHeight="1">
      <c r="A144" s="572" t="s">
        <v>1046</v>
      </c>
      <c r="B144" s="573" t="s">
        <v>1047</v>
      </c>
      <c r="C144" s="574">
        <v>93898</v>
      </c>
      <c r="D144" s="574">
        <v>0</v>
      </c>
      <c r="E144" s="575">
        <v>78643</v>
      </c>
    </row>
    <row r="145" spans="1:5" s="571" customFormat="1" ht="20.25" customHeight="1">
      <c r="A145" s="572" t="s">
        <v>1048</v>
      </c>
      <c r="B145" s="573" t="s">
        <v>1049</v>
      </c>
      <c r="C145" s="574">
        <v>0</v>
      </c>
      <c r="D145" s="574">
        <v>0</v>
      </c>
      <c r="E145" s="575">
        <v>0</v>
      </c>
    </row>
    <row r="146" spans="1:5" s="571" customFormat="1" ht="20.25" customHeight="1">
      <c r="A146" s="572" t="s">
        <v>1050</v>
      </c>
      <c r="B146" s="573" t="s">
        <v>1051</v>
      </c>
      <c r="C146" s="574">
        <v>2156</v>
      </c>
      <c r="D146" s="574">
        <v>0</v>
      </c>
      <c r="E146" s="575">
        <v>3040</v>
      </c>
    </row>
    <row r="147" spans="1:5" s="571" customFormat="1" ht="20.25" customHeight="1">
      <c r="A147" s="572" t="s">
        <v>1052</v>
      </c>
      <c r="B147" s="573" t="s">
        <v>1053</v>
      </c>
      <c r="C147" s="574">
        <v>0</v>
      </c>
      <c r="D147" s="574">
        <v>0</v>
      </c>
      <c r="E147" s="575">
        <v>0</v>
      </c>
    </row>
    <row r="148" spans="1:5" s="571" customFormat="1" ht="20.25" customHeight="1">
      <c r="A148" s="572" t="s">
        <v>1054</v>
      </c>
      <c r="B148" s="573" t="s">
        <v>1055</v>
      </c>
      <c r="C148" s="574">
        <v>0</v>
      </c>
      <c r="D148" s="574">
        <v>0</v>
      </c>
      <c r="E148" s="575">
        <v>0</v>
      </c>
    </row>
    <row r="149" spans="1:5" s="571" customFormat="1" ht="20.25" customHeight="1">
      <c r="A149" s="572" t="s">
        <v>1056</v>
      </c>
      <c r="B149" s="579" t="s">
        <v>1057</v>
      </c>
      <c r="C149" s="574">
        <v>0</v>
      </c>
      <c r="D149" s="574">
        <v>0</v>
      </c>
      <c r="E149" s="575">
        <v>0</v>
      </c>
    </row>
    <row r="150" spans="1:5" s="571" customFormat="1" ht="20.25" customHeight="1">
      <c r="A150" s="572" t="s">
        <v>1058</v>
      </c>
      <c r="B150" s="573" t="s">
        <v>1059</v>
      </c>
      <c r="C150" s="574">
        <v>0</v>
      </c>
      <c r="D150" s="574">
        <v>0</v>
      </c>
      <c r="E150" s="575">
        <v>0</v>
      </c>
    </row>
    <row r="151" spans="1:5" s="571" customFormat="1" ht="20.25" customHeight="1">
      <c r="A151" s="572" t="s">
        <v>1060</v>
      </c>
      <c r="B151" s="573" t="s">
        <v>1061</v>
      </c>
      <c r="C151" s="574">
        <v>96054</v>
      </c>
      <c r="D151" s="574">
        <v>0</v>
      </c>
      <c r="E151" s="575">
        <v>81683</v>
      </c>
    </row>
    <row r="152" spans="1:5" s="571" customFormat="1" ht="20.25" customHeight="1">
      <c r="A152" s="567" t="s">
        <v>1062</v>
      </c>
      <c r="B152" s="568" t="s">
        <v>1063</v>
      </c>
      <c r="C152" s="576">
        <v>1604575</v>
      </c>
      <c r="D152" s="576">
        <v>0</v>
      </c>
      <c r="E152" s="577">
        <v>605470</v>
      </c>
    </row>
    <row r="153" spans="1:5" s="571" customFormat="1" ht="20.25" customHeight="1">
      <c r="A153" s="567" t="s">
        <v>1064</v>
      </c>
      <c r="B153" s="568" t="s">
        <v>1065</v>
      </c>
      <c r="C153" s="576">
        <v>328</v>
      </c>
      <c r="D153" s="576">
        <v>0</v>
      </c>
      <c r="E153" s="577">
        <v>6507</v>
      </c>
    </row>
    <row r="154" spans="1:5" s="571" customFormat="1" ht="20.25" customHeight="1">
      <c r="A154" s="567" t="s">
        <v>1066</v>
      </c>
      <c r="B154" s="568" t="s">
        <v>1067</v>
      </c>
      <c r="C154" s="576">
        <v>0</v>
      </c>
      <c r="D154" s="576">
        <v>0</v>
      </c>
      <c r="E154" s="577">
        <v>0</v>
      </c>
    </row>
    <row r="155" spans="1:5" s="571" customFormat="1" ht="20.25" customHeight="1">
      <c r="A155" s="572" t="s">
        <v>1068</v>
      </c>
      <c r="B155" s="573" t="s">
        <v>1069</v>
      </c>
      <c r="C155" s="574">
        <v>0</v>
      </c>
      <c r="D155" s="574">
        <v>0</v>
      </c>
      <c r="E155" s="575">
        <v>439</v>
      </c>
    </row>
    <row r="156" spans="1:5" s="571" customFormat="1" ht="20.25" customHeight="1">
      <c r="A156" s="572" t="s">
        <v>1070</v>
      </c>
      <c r="B156" s="573" t="s">
        <v>1071</v>
      </c>
      <c r="C156" s="574">
        <v>0</v>
      </c>
      <c r="D156" s="574">
        <v>0</v>
      </c>
      <c r="E156" s="575">
        <v>97877</v>
      </c>
    </row>
    <row r="157" spans="1:5" s="571" customFormat="1" ht="20.25" customHeight="1">
      <c r="A157" s="572" t="s">
        <v>1072</v>
      </c>
      <c r="B157" s="573" t="s">
        <v>1073</v>
      </c>
      <c r="C157" s="574">
        <v>0</v>
      </c>
      <c r="D157" s="574">
        <v>0</v>
      </c>
      <c r="E157" s="575">
        <v>218373</v>
      </c>
    </row>
    <row r="158" spans="1:5" s="571" customFormat="1" ht="20.25" customHeight="1">
      <c r="A158" s="567" t="s">
        <v>1074</v>
      </c>
      <c r="B158" s="568" t="s">
        <v>1075</v>
      </c>
      <c r="C158" s="576">
        <v>0</v>
      </c>
      <c r="D158" s="576">
        <v>0</v>
      </c>
      <c r="E158" s="577">
        <v>316689</v>
      </c>
    </row>
    <row r="159" spans="1:5" s="571" customFormat="1" ht="20.25" customHeight="1">
      <c r="A159" s="580" t="s">
        <v>1076</v>
      </c>
      <c r="B159" s="581" t="s">
        <v>1077</v>
      </c>
      <c r="C159" s="582">
        <v>21132148</v>
      </c>
      <c r="D159" s="582">
        <v>0</v>
      </c>
      <c r="E159" s="583">
        <v>22019167</v>
      </c>
    </row>
  </sheetData>
  <sheetProtection/>
  <mergeCells count="1">
    <mergeCell ref="A1:E1"/>
  </mergeCells>
  <printOptions/>
  <pageMargins left="0.5511811023622047" right="0.35433070866141736" top="0.5118110236220472" bottom="0.5118110236220472" header="0.31496062992125984" footer="0.31496062992125984"/>
  <pageSetup horizontalDpi="600" verticalDpi="600" orientation="portrait" paperSize="9" scale="63" r:id="rId1"/>
  <headerFooter>
    <oddHeader>&amp;R&amp;A</oddHeader>
    <oddFooter>&amp;C&amp;P/&amp;N
</oddFooter>
  </headerFooter>
  <rowBreaks count="1" manualBreakCount="1">
    <brk id="11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8.140625" style="0" customWidth="1"/>
    <col min="2" max="2" width="82.00390625" style="0" customWidth="1"/>
    <col min="3" max="3" width="14.7109375" style="0" customWidth="1"/>
    <col min="4" max="4" width="16.421875" style="0" customWidth="1"/>
    <col min="5" max="5" width="16.7109375" style="0" customWidth="1"/>
  </cols>
  <sheetData>
    <row r="1" spans="1:5" s="558" customFormat="1" ht="66.75" customHeight="1">
      <c r="A1" s="809" t="s">
        <v>1078</v>
      </c>
      <c r="B1" s="810"/>
      <c r="C1" s="810"/>
      <c r="D1" s="810"/>
      <c r="E1" s="810"/>
    </row>
    <row r="2" spans="1:5" s="562" customFormat="1" ht="31.5" customHeight="1">
      <c r="A2" s="559" t="s">
        <v>0</v>
      </c>
      <c r="B2" s="560" t="s">
        <v>38</v>
      </c>
      <c r="C2" s="584" t="s">
        <v>764</v>
      </c>
      <c r="D2" s="560" t="s">
        <v>765</v>
      </c>
      <c r="E2" s="585" t="s">
        <v>766</v>
      </c>
    </row>
    <row r="3" spans="1:5" s="566" customFormat="1" ht="12.75" customHeight="1">
      <c r="A3" s="563">
        <v>1</v>
      </c>
      <c r="B3" s="564">
        <v>2</v>
      </c>
      <c r="C3" s="564">
        <v>3</v>
      </c>
      <c r="D3" s="564">
        <v>4</v>
      </c>
      <c r="E3" s="565">
        <v>5</v>
      </c>
    </row>
    <row r="4" spans="1:5" s="571" customFormat="1" ht="23.25" customHeight="1">
      <c r="A4" s="572" t="s">
        <v>769</v>
      </c>
      <c r="B4" s="586" t="s">
        <v>1079</v>
      </c>
      <c r="C4" s="587">
        <v>0</v>
      </c>
      <c r="D4" s="587">
        <v>0</v>
      </c>
      <c r="E4" s="575">
        <v>2817089</v>
      </c>
    </row>
    <row r="5" spans="1:5" s="571" customFormat="1" ht="23.25" customHeight="1">
      <c r="A5" s="572" t="s">
        <v>771</v>
      </c>
      <c r="B5" s="586" t="s">
        <v>1080</v>
      </c>
      <c r="C5" s="587">
        <v>0</v>
      </c>
      <c r="D5" s="587">
        <v>0</v>
      </c>
      <c r="E5" s="575">
        <v>197810</v>
      </c>
    </row>
    <row r="6" spans="1:5" s="571" customFormat="1" ht="23.25" customHeight="1">
      <c r="A6" s="572" t="s">
        <v>773</v>
      </c>
      <c r="B6" s="586" t="s">
        <v>1081</v>
      </c>
      <c r="C6" s="587">
        <v>0</v>
      </c>
      <c r="D6" s="587">
        <v>0</v>
      </c>
      <c r="E6" s="575">
        <v>167074</v>
      </c>
    </row>
    <row r="7" spans="1:5" s="571" customFormat="1" ht="23.25" customHeight="1">
      <c r="A7" s="567" t="s">
        <v>775</v>
      </c>
      <c r="B7" s="588" t="s">
        <v>1082</v>
      </c>
      <c r="C7" s="589">
        <v>0</v>
      </c>
      <c r="D7" s="589">
        <v>0</v>
      </c>
      <c r="E7" s="577">
        <v>3181973</v>
      </c>
    </row>
    <row r="8" spans="1:5" s="571" customFormat="1" ht="23.25" customHeight="1">
      <c r="A8" s="572" t="s">
        <v>777</v>
      </c>
      <c r="B8" s="586" t="s">
        <v>1083</v>
      </c>
      <c r="C8" s="587">
        <v>0</v>
      </c>
      <c r="D8" s="587">
        <v>0</v>
      </c>
      <c r="E8" s="575">
        <v>0</v>
      </c>
    </row>
    <row r="9" spans="1:5" s="571" customFormat="1" ht="23.25" customHeight="1">
      <c r="A9" s="572" t="s">
        <v>779</v>
      </c>
      <c r="B9" s="586" t="s">
        <v>1084</v>
      </c>
      <c r="C9" s="587">
        <v>0</v>
      </c>
      <c r="D9" s="587">
        <v>0</v>
      </c>
      <c r="E9" s="575">
        <v>0</v>
      </c>
    </row>
    <row r="10" spans="1:5" s="571" customFormat="1" ht="23.25" customHeight="1">
      <c r="A10" s="567" t="s">
        <v>781</v>
      </c>
      <c r="B10" s="588" t="s">
        <v>1085</v>
      </c>
      <c r="C10" s="589">
        <v>0</v>
      </c>
      <c r="D10" s="589">
        <v>0</v>
      </c>
      <c r="E10" s="577">
        <v>0</v>
      </c>
    </row>
    <row r="11" spans="1:5" s="571" customFormat="1" ht="23.25" customHeight="1">
      <c r="A11" s="572" t="s">
        <v>783</v>
      </c>
      <c r="B11" s="586" t="s">
        <v>1086</v>
      </c>
      <c r="C11" s="587">
        <v>0</v>
      </c>
      <c r="D11" s="587">
        <v>0</v>
      </c>
      <c r="E11" s="575">
        <v>2305727</v>
      </c>
    </row>
    <row r="12" spans="1:5" s="571" customFormat="1" ht="23.25" customHeight="1">
      <c r="A12" s="572" t="s">
        <v>785</v>
      </c>
      <c r="B12" s="586" t="s">
        <v>1087</v>
      </c>
      <c r="C12" s="587">
        <v>0</v>
      </c>
      <c r="D12" s="587">
        <v>0</v>
      </c>
      <c r="E12" s="575">
        <v>103236</v>
      </c>
    </row>
    <row r="13" spans="1:5" s="571" customFormat="1" ht="23.25" customHeight="1">
      <c r="A13" s="572" t="s">
        <v>787</v>
      </c>
      <c r="B13" s="586" t="s">
        <v>1088</v>
      </c>
      <c r="C13" s="587">
        <v>0</v>
      </c>
      <c r="D13" s="587">
        <v>0</v>
      </c>
      <c r="E13" s="575">
        <v>50370</v>
      </c>
    </row>
    <row r="14" spans="1:5" s="571" customFormat="1" ht="23.25" customHeight="1">
      <c r="A14" s="567" t="s">
        <v>789</v>
      </c>
      <c r="B14" s="588" t="s">
        <v>1089</v>
      </c>
      <c r="C14" s="589">
        <v>0</v>
      </c>
      <c r="D14" s="589">
        <v>0</v>
      </c>
      <c r="E14" s="577">
        <v>2459333</v>
      </c>
    </row>
    <row r="15" spans="1:5" s="571" customFormat="1" ht="23.25" customHeight="1">
      <c r="A15" s="572" t="s">
        <v>791</v>
      </c>
      <c r="B15" s="586" t="s">
        <v>1090</v>
      </c>
      <c r="C15" s="587">
        <v>0</v>
      </c>
      <c r="D15" s="587">
        <v>0</v>
      </c>
      <c r="E15" s="575">
        <v>175191</v>
      </c>
    </row>
    <row r="16" spans="1:5" s="571" customFormat="1" ht="23.25" customHeight="1">
      <c r="A16" s="572" t="s">
        <v>793</v>
      </c>
      <c r="B16" s="586" t="s">
        <v>1091</v>
      </c>
      <c r="C16" s="587">
        <v>0</v>
      </c>
      <c r="D16" s="587">
        <v>0</v>
      </c>
      <c r="E16" s="575">
        <v>881296</v>
      </c>
    </row>
    <row r="17" spans="1:5" s="571" customFormat="1" ht="23.25" customHeight="1">
      <c r="A17" s="572" t="s">
        <v>795</v>
      </c>
      <c r="B17" s="586" t="s">
        <v>1092</v>
      </c>
      <c r="C17" s="587">
        <v>0</v>
      </c>
      <c r="D17" s="587">
        <v>0</v>
      </c>
      <c r="E17" s="575">
        <v>4295</v>
      </c>
    </row>
    <row r="18" spans="1:5" s="571" customFormat="1" ht="23.25" customHeight="1">
      <c r="A18" s="572" t="s">
        <v>797</v>
      </c>
      <c r="B18" s="586" t="s">
        <v>1093</v>
      </c>
      <c r="C18" s="587">
        <v>0</v>
      </c>
      <c r="D18" s="587">
        <v>0</v>
      </c>
      <c r="E18" s="575">
        <v>19719</v>
      </c>
    </row>
    <row r="19" spans="1:5" s="571" customFormat="1" ht="23.25" customHeight="1">
      <c r="A19" s="567" t="s">
        <v>799</v>
      </c>
      <c r="B19" s="588" t="s">
        <v>1094</v>
      </c>
      <c r="C19" s="589">
        <v>0</v>
      </c>
      <c r="D19" s="589">
        <v>0</v>
      </c>
      <c r="E19" s="577">
        <v>1080501</v>
      </c>
    </row>
    <row r="20" spans="1:5" s="571" customFormat="1" ht="23.25" customHeight="1">
      <c r="A20" s="572" t="s">
        <v>801</v>
      </c>
      <c r="B20" s="586" t="s">
        <v>1095</v>
      </c>
      <c r="C20" s="587">
        <v>0</v>
      </c>
      <c r="D20" s="587">
        <v>0</v>
      </c>
      <c r="E20" s="575">
        <v>927978</v>
      </c>
    </row>
    <row r="21" spans="1:5" s="571" customFormat="1" ht="23.25" customHeight="1">
      <c r="A21" s="572" t="s">
        <v>803</v>
      </c>
      <c r="B21" s="586" t="s">
        <v>1096</v>
      </c>
      <c r="C21" s="587">
        <v>0</v>
      </c>
      <c r="D21" s="587">
        <v>0</v>
      </c>
      <c r="E21" s="575">
        <v>209442</v>
      </c>
    </row>
    <row r="22" spans="1:5" s="571" customFormat="1" ht="23.25" customHeight="1">
      <c r="A22" s="572" t="s">
        <v>805</v>
      </c>
      <c r="B22" s="586" t="s">
        <v>1097</v>
      </c>
      <c r="C22" s="587">
        <v>0</v>
      </c>
      <c r="D22" s="587">
        <v>0</v>
      </c>
      <c r="E22" s="575">
        <v>309567</v>
      </c>
    </row>
    <row r="23" spans="1:5" s="571" customFormat="1" ht="23.25" customHeight="1">
      <c r="A23" s="567" t="s">
        <v>807</v>
      </c>
      <c r="B23" s="588" t="s">
        <v>1098</v>
      </c>
      <c r="C23" s="589">
        <v>0</v>
      </c>
      <c r="D23" s="589">
        <v>0</v>
      </c>
      <c r="E23" s="577">
        <v>1446987</v>
      </c>
    </row>
    <row r="24" spans="1:5" s="571" customFormat="1" ht="23.25" customHeight="1">
      <c r="A24" s="567" t="s">
        <v>809</v>
      </c>
      <c r="B24" s="588" t="s">
        <v>1099</v>
      </c>
      <c r="C24" s="589">
        <v>0</v>
      </c>
      <c r="D24" s="589">
        <v>0</v>
      </c>
      <c r="E24" s="577">
        <v>512842</v>
      </c>
    </row>
    <row r="25" spans="1:5" s="571" customFormat="1" ht="23.25" customHeight="1">
      <c r="A25" s="567" t="s">
        <v>811</v>
      </c>
      <c r="B25" s="588" t="s">
        <v>1100</v>
      </c>
      <c r="C25" s="589">
        <v>0</v>
      </c>
      <c r="D25" s="589">
        <v>0</v>
      </c>
      <c r="E25" s="577">
        <v>2361419</v>
      </c>
    </row>
    <row r="26" spans="1:5" s="571" customFormat="1" ht="23.25" customHeight="1">
      <c r="A26" s="567" t="s">
        <v>813</v>
      </c>
      <c r="B26" s="588" t="s">
        <v>1101</v>
      </c>
      <c r="C26" s="589">
        <v>0</v>
      </c>
      <c r="D26" s="589">
        <v>0</v>
      </c>
      <c r="E26" s="577">
        <v>239557</v>
      </c>
    </row>
    <row r="27" spans="1:5" s="571" customFormat="1" ht="23.25" customHeight="1">
      <c r="A27" s="572" t="s">
        <v>815</v>
      </c>
      <c r="B27" s="586" t="s">
        <v>1102</v>
      </c>
      <c r="C27" s="587">
        <v>0</v>
      </c>
      <c r="D27" s="587">
        <v>0</v>
      </c>
      <c r="E27" s="575">
        <v>0</v>
      </c>
    </row>
    <row r="28" spans="1:5" s="571" customFormat="1" ht="23.25" customHeight="1">
      <c r="A28" s="572" t="s">
        <v>817</v>
      </c>
      <c r="B28" s="586" t="s">
        <v>1103</v>
      </c>
      <c r="C28" s="587">
        <v>0</v>
      </c>
      <c r="D28" s="587">
        <v>0</v>
      </c>
      <c r="E28" s="575">
        <v>6507</v>
      </c>
    </row>
    <row r="29" spans="1:5" s="571" customFormat="1" ht="23.25" customHeight="1">
      <c r="A29" s="572" t="s">
        <v>819</v>
      </c>
      <c r="B29" s="586" t="s">
        <v>1104</v>
      </c>
      <c r="C29" s="587">
        <v>0</v>
      </c>
      <c r="D29" s="587">
        <v>0</v>
      </c>
      <c r="E29" s="575">
        <v>0</v>
      </c>
    </row>
    <row r="30" spans="1:5" s="571" customFormat="1" ht="23.25" customHeight="1">
      <c r="A30" s="572" t="s">
        <v>821</v>
      </c>
      <c r="B30" s="586" t="s">
        <v>1105</v>
      </c>
      <c r="C30" s="587">
        <v>0</v>
      </c>
      <c r="D30" s="587">
        <v>0</v>
      </c>
      <c r="E30" s="575">
        <v>0</v>
      </c>
    </row>
    <row r="31" spans="1:5" s="571" customFormat="1" ht="23.25" customHeight="1">
      <c r="A31" s="567" t="s">
        <v>823</v>
      </c>
      <c r="B31" s="588" t="s">
        <v>1106</v>
      </c>
      <c r="C31" s="589">
        <v>0</v>
      </c>
      <c r="D31" s="589">
        <v>0</v>
      </c>
      <c r="E31" s="577">
        <v>6507</v>
      </c>
    </row>
    <row r="32" spans="1:5" s="571" customFormat="1" ht="23.25" customHeight="1">
      <c r="A32" s="572" t="s">
        <v>825</v>
      </c>
      <c r="B32" s="586" t="s">
        <v>1107</v>
      </c>
      <c r="C32" s="587">
        <v>0</v>
      </c>
      <c r="D32" s="587">
        <v>0</v>
      </c>
      <c r="E32" s="575">
        <v>13139</v>
      </c>
    </row>
    <row r="33" spans="1:5" s="571" customFormat="1" ht="23.25" customHeight="1">
      <c r="A33" s="572" t="s">
        <v>827</v>
      </c>
      <c r="B33" s="586" t="s">
        <v>1108</v>
      </c>
      <c r="C33" s="587">
        <v>0</v>
      </c>
      <c r="D33" s="587">
        <v>0</v>
      </c>
      <c r="E33" s="575">
        <v>91740</v>
      </c>
    </row>
    <row r="34" spans="1:5" s="571" customFormat="1" ht="23.25" customHeight="1">
      <c r="A34" s="572" t="s">
        <v>829</v>
      </c>
      <c r="B34" s="586" t="s">
        <v>1109</v>
      </c>
      <c r="C34" s="587">
        <v>0</v>
      </c>
      <c r="D34" s="587">
        <v>0</v>
      </c>
      <c r="E34" s="575">
        <v>23</v>
      </c>
    </row>
    <row r="35" spans="1:5" s="571" customFormat="1" ht="23.25" customHeight="1">
      <c r="A35" s="572" t="s">
        <v>831</v>
      </c>
      <c r="B35" s="586" t="s">
        <v>1110</v>
      </c>
      <c r="C35" s="587">
        <v>0</v>
      </c>
      <c r="D35" s="587">
        <v>0</v>
      </c>
      <c r="E35" s="575">
        <v>0</v>
      </c>
    </row>
    <row r="36" spans="1:5" s="571" customFormat="1" ht="23.25" customHeight="1">
      <c r="A36" s="567" t="s">
        <v>833</v>
      </c>
      <c r="B36" s="588" t="s">
        <v>1111</v>
      </c>
      <c r="C36" s="589">
        <v>0</v>
      </c>
      <c r="D36" s="589">
        <v>0</v>
      </c>
      <c r="E36" s="577">
        <v>104902</v>
      </c>
    </row>
    <row r="37" spans="1:5" s="571" customFormat="1" ht="23.25" customHeight="1">
      <c r="A37" s="567" t="s">
        <v>835</v>
      </c>
      <c r="B37" s="588" t="s">
        <v>1112</v>
      </c>
      <c r="C37" s="589">
        <v>0</v>
      </c>
      <c r="D37" s="589">
        <v>0</v>
      </c>
      <c r="E37" s="577">
        <v>-98395</v>
      </c>
    </row>
    <row r="38" spans="1:5" s="571" customFormat="1" ht="23.25" customHeight="1">
      <c r="A38" s="567" t="s">
        <v>837</v>
      </c>
      <c r="B38" s="588" t="s">
        <v>1113</v>
      </c>
      <c r="C38" s="589">
        <v>0</v>
      </c>
      <c r="D38" s="589">
        <v>0</v>
      </c>
      <c r="E38" s="577">
        <v>141162</v>
      </c>
    </row>
    <row r="39" spans="1:5" s="571" customFormat="1" ht="23.25" customHeight="1">
      <c r="A39" s="572" t="s">
        <v>839</v>
      </c>
      <c r="B39" s="586" t="s">
        <v>1114</v>
      </c>
      <c r="C39" s="587">
        <v>0</v>
      </c>
      <c r="D39" s="587">
        <v>0</v>
      </c>
      <c r="E39" s="575">
        <v>924786</v>
      </c>
    </row>
    <row r="40" spans="1:5" s="571" customFormat="1" ht="23.25" customHeight="1">
      <c r="A40" s="572" t="s">
        <v>841</v>
      </c>
      <c r="B40" s="586" t="s">
        <v>1115</v>
      </c>
      <c r="C40" s="587">
        <v>0</v>
      </c>
      <c r="D40" s="587">
        <v>0</v>
      </c>
      <c r="E40" s="575">
        <v>468682</v>
      </c>
    </row>
    <row r="41" spans="1:5" s="571" customFormat="1" ht="23.25" customHeight="1">
      <c r="A41" s="567" t="s">
        <v>843</v>
      </c>
      <c r="B41" s="588" t="s">
        <v>1116</v>
      </c>
      <c r="C41" s="589">
        <v>0</v>
      </c>
      <c r="D41" s="589">
        <v>0</v>
      </c>
      <c r="E41" s="577">
        <v>1393468</v>
      </c>
    </row>
    <row r="42" spans="1:5" s="571" customFormat="1" ht="23.25" customHeight="1">
      <c r="A42" s="567" t="s">
        <v>845</v>
      </c>
      <c r="B42" s="588" t="s">
        <v>1117</v>
      </c>
      <c r="C42" s="589">
        <v>0</v>
      </c>
      <c r="D42" s="589">
        <v>0</v>
      </c>
      <c r="E42" s="577">
        <v>15611</v>
      </c>
    </row>
    <row r="43" spans="1:5" s="571" customFormat="1" ht="23.25" customHeight="1">
      <c r="A43" s="567" t="s">
        <v>847</v>
      </c>
      <c r="B43" s="588" t="s">
        <v>1118</v>
      </c>
      <c r="C43" s="589">
        <v>0</v>
      </c>
      <c r="D43" s="589">
        <v>0</v>
      </c>
      <c r="E43" s="577">
        <v>1377857</v>
      </c>
    </row>
    <row r="44" spans="1:5" s="571" customFormat="1" ht="23.25" customHeight="1">
      <c r="A44" s="580" t="s">
        <v>849</v>
      </c>
      <c r="B44" s="590" t="s">
        <v>1119</v>
      </c>
      <c r="C44" s="591">
        <v>0</v>
      </c>
      <c r="D44" s="591">
        <v>0</v>
      </c>
      <c r="E44" s="583">
        <v>1519019</v>
      </c>
    </row>
  </sheetData>
  <sheetProtection/>
  <mergeCells count="1">
    <mergeCell ref="A1:E1"/>
  </mergeCells>
  <printOptions/>
  <pageMargins left="0.3937007874015748" right="0.35433070866141736" top="0.5905511811023623" bottom="0.4724409448818898" header="0.31496062992125984" footer="0.31496062992125984"/>
  <pageSetup fitToHeight="1" fitToWidth="1" horizontalDpi="600" verticalDpi="600" orientation="portrait" paperSize="9" scale="69" r:id="rId1"/>
  <headerFooter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5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837" customWidth="1"/>
    <col min="2" max="2" width="36.00390625" style="837" customWidth="1"/>
    <col min="3" max="3" width="9.140625" style="837" customWidth="1"/>
    <col min="4" max="4" width="18.28125" style="837" bestFit="1" customWidth="1"/>
    <col min="5" max="5" width="15.8515625" style="837" customWidth="1"/>
    <col min="6" max="6" width="17.00390625" style="837" bestFit="1" customWidth="1"/>
    <col min="7" max="7" width="15.7109375" style="837" customWidth="1"/>
    <col min="8" max="8" width="18.28125" style="837" bestFit="1" customWidth="1"/>
    <col min="9" max="9" width="15.57421875" style="837" bestFit="1" customWidth="1"/>
    <col min="10" max="10" width="19.421875" style="837" customWidth="1"/>
    <col min="11" max="16384" width="9.140625" style="837" customWidth="1"/>
  </cols>
  <sheetData>
    <row r="1" spans="1:10" ht="28.5" customHeight="1">
      <c r="A1" s="836" t="s">
        <v>1123</v>
      </c>
      <c r="B1" s="836"/>
      <c r="C1" s="836"/>
      <c r="D1" s="836"/>
      <c r="E1" s="836"/>
      <c r="F1" s="836"/>
      <c r="G1" s="836"/>
      <c r="H1" s="836"/>
      <c r="I1" s="836"/>
      <c r="J1" s="836"/>
    </row>
    <row r="2" spans="1:10" ht="19.5" customHeight="1">
      <c r="A2" s="838"/>
      <c r="B2" s="838"/>
      <c r="C2" s="838"/>
      <c r="D2" s="838"/>
      <c r="E2" s="838"/>
      <c r="F2" s="838"/>
      <c r="G2" s="838"/>
      <c r="H2" s="838"/>
      <c r="I2" s="838"/>
      <c r="J2" s="838"/>
    </row>
    <row r="3" spans="1:10" ht="15.75">
      <c r="A3" s="839" t="s">
        <v>1124</v>
      </c>
      <c r="C3" s="840"/>
      <c r="D3" s="841"/>
      <c r="E3" s="842"/>
      <c r="F3" s="842"/>
      <c r="G3" s="842"/>
      <c r="H3" s="843"/>
      <c r="I3" s="843"/>
      <c r="J3" s="843"/>
    </row>
    <row r="4" spans="1:10" ht="15.75">
      <c r="A4" s="844" t="s">
        <v>460</v>
      </c>
      <c r="C4" s="840"/>
      <c r="D4" s="841"/>
      <c r="E4" s="842"/>
      <c r="F4" s="842"/>
      <c r="G4" s="842"/>
      <c r="H4" s="843"/>
      <c r="I4" s="843"/>
      <c r="J4" s="843"/>
    </row>
    <row r="5" spans="1:10" ht="15.75">
      <c r="A5" s="844" t="s">
        <v>633</v>
      </c>
      <c r="C5" s="840"/>
      <c r="D5" s="841"/>
      <c r="E5" s="842"/>
      <c r="F5" s="842"/>
      <c r="G5" s="842"/>
      <c r="H5" s="843"/>
      <c r="I5" s="843"/>
      <c r="J5" s="843"/>
    </row>
    <row r="6" spans="1:10" ht="15">
      <c r="A6" s="845"/>
      <c r="B6" s="845"/>
      <c r="C6" s="840"/>
      <c r="D6" s="841"/>
      <c r="E6" s="842"/>
      <c r="F6" s="842"/>
      <c r="G6" s="842"/>
      <c r="H6" s="843"/>
      <c r="I6" s="843"/>
      <c r="J6" s="843" t="s">
        <v>461</v>
      </c>
    </row>
    <row r="7" spans="1:10" ht="39" customHeight="1">
      <c r="A7" s="846" t="s">
        <v>462</v>
      </c>
      <c r="B7" s="847" t="s">
        <v>463</v>
      </c>
      <c r="C7" s="847"/>
      <c r="D7" s="848" t="s">
        <v>410</v>
      </c>
      <c r="E7" s="849" t="s">
        <v>464</v>
      </c>
      <c r="F7" s="849" t="s">
        <v>465</v>
      </c>
      <c r="G7" s="850" t="s">
        <v>466</v>
      </c>
      <c r="H7" s="851" t="s">
        <v>467</v>
      </c>
      <c r="I7" s="851" t="s">
        <v>468</v>
      </c>
      <c r="J7" s="851" t="s">
        <v>469</v>
      </c>
    </row>
    <row r="8" spans="1:10" ht="15.75">
      <c r="A8" s="852" t="s">
        <v>470</v>
      </c>
      <c r="B8" s="853"/>
      <c r="C8" s="854"/>
      <c r="D8" s="855"/>
      <c r="E8" s="856"/>
      <c r="F8" s="856"/>
      <c r="G8" s="856"/>
      <c r="H8" s="857"/>
      <c r="I8" s="857"/>
      <c r="J8" s="857"/>
    </row>
    <row r="9" spans="1:10" ht="25.5">
      <c r="A9" s="858" t="s">
        <v>11</v>
      </c>
      <c r="B9" s="859" t="s">
        <v>471</v>
      </c>
      <c r="C9" s="860" t="s">
        <v>472</v>
      </c>
      <c r="D9" s="848">
        <v>3111500</v>
      </c>
      <c r="E9" s="861">
        <v>2450000</v>
      </c>
      <c r="F9" s="861"/>
      <c r="G9" s="862">
        <v>661500</v>
      </c>
      <c r="H9" s="863"/>
      <c r="I9" s="863"/>
      <c r="J9" s="863">
        <v>3111500</v>
      </c>
    </row>
    <row r="10" spans="1:10" ht="25.5">
      <c r="A10" s="858" t="s">
        <v>16</v>
      </c>
      <c r="B10" s="859" t="s">
        <v>473</v>
      </c>
      <c r="C10" s="860" t="s">
        <v>472</v>
      </c>
      <c r="D10" s="848">
        <v>444500</v>
      </c>
      <c r="E10" s="861">
        <v>350000</v>
      </c>
      <c r="F10" s="861"/>
      <c r="G10" s="862">
        <v>94500</v>
      </c>
      <c r="H10" s="863"/>
      <c r="I10" s="863"/>
      <c r="J10" s="863">
        <v>444500</v>
      </c>
    </row>
    <row r="11" spans="1:10" ht="25.5">
      <c r="A11" s="858" t="s">
        <v>19</v>
      </c>
      <c r="B11" s="859" t="s">
        <v>474</v>
      </c>
      <c r="C11" s="860" t="s">
        <v>472</v>
      </c>
      <c r="D11" s="848">
        <v>10096500</v>
      </c>
      <c r="E11" s="861">
        <v>7950000</v>
      </c>
      <c r="F11" s="861"/>
      <c r="G11" s="862">
        <v>2146500</v>
      </c>
      <c r="H11" s="863"/>
      <c r="I11" s="863"/>
      <c r="J11" s="863">
        <v>10096500</v>
      </c>
    </row>
    <row r="12" spans="1:10" ht="15">
      <c r="A12" s="858" t="s">
        <v>23</v>
      </c>
      <c r="B12" s="859" t="s">
        <v>475</v>
      </c>
      <c r="C12" s="860" t="s">
        <v>472</v>
      </c>
      <c r="D12" s="848">
        <v>635000</v>
      </c>
      <c r="E12" s="861">
        <v>500000</v>
      </c>
      <c r="F12" s="861"/>
      <c r="G12" s="862">
        <v>135000</v>
      </c>
      <c r="H12" s="863"/>
      <c r="I12" s="863"/>
      <c r="J12" s="863">
        <v>635000</v>
      </c>
    </row>
    <row r="13" spans="1:10" ht="25.5">
      <c r="A13" s="858" t="s">
        <v>44</v>
      </c>
      <c r="B13" s="859" t="s">
        <v>476</v>
      </c>
      <c r="C13" s="860" t="s">
        <v>472</v>
      </c>
      <c r="D13" s="848">
        <v>635000</v>
      </c>
      <c r="E13" s="861">
        <v>500000</v>
      </c>
      <c r="F13" s="861"/>
      <c r="G13" s="862">
        <v>135000</v>
      </c>
      <c r="H13" s="863"/>
      <c r="I13" s="863"/>
      <c r="J13" s="863">
        <v>635000</v>
      </c>
    </row>
    <row r="14" spans="1:10" ht="25.5">
      <c r="A14" s="858" t="s">
        <v>46</v>
      </c>
      <c r="B14" s="859" t="s">
        <v>477</v>
      </c>
      <c r="C14" s="860" t="s">
        <v>472</v>
      </c>
      <c r="D14" s="848">
        <v>635000</v>
      </c>
      <c r="E14" s="861">
        <v>500000</v>
      </c>
      <c r="F14" s="861"/>
      <c r="G14" s="862">
        <v>135000</v>
      </c>
      <c r="H14" s="863"/>
      <c r="I14" s="863"/>
      <c r="J14" s="863">
        <v>635000</v>
      </c>
    </row>
    <row r="15" spans="1:10" ht="25.5">
      <c r="A15" s="858" t="s">
        <v>47</v>
      </c>
      <c r="B15" s="859" t="s">
        <v>478</v>
      </c>
      <c r="C15" s="860" t="s">
        <v>479</v>
      </c>
      <c r="D15" s="848">
        <v>9250</v>
      </c>
      <c r="E15" s="861">
        <v>9250</v>
      </c>
      <c r="F15" s="861"/>
      <c r="G15" s="862">
        <v>0</v>
      </c>
      <c r="H15" s="863"/>
      <c r="I15" s="863"/>
      <c r="J15" s="863">
        <v>9250</v>
      </c>
    </row>
    <row r="16" spans="1:10" ht="25.5">
      <c r="A16" s="858" t="s">
        <v>48</v>
      </c>
      <c r="B16" s="859" t="s">
        <v>480</v>
      </c>
      <c r="C16" s="860" t="s">
        <v>479</v>
      </c>
      <c r="D16" s="848">
        <v>107950</v>
      </c>
      <c r="E16" s="861">
        <v>85000</v>
      </c>
      <c r="F16" s="861"/>
      <c r="G16" s="862">
        <v>22950</v>
      </c>
      <c r="H16" s="863"/>
      <c r="I16" s="863"/>
      <c r="J16" s="863">
        <v>107950</v>
      </c>
    </row>
    <row r="17" spans="1:10" ht="25.5">
      <c r="A17" s="858" t="s">
        <v>57</v>
      </c>
      <c r="B17" s="859" t="s">
        <v>481</v>
      </c>
      <c r="C17" s="860" t="s">
        <v>479</v>
      </c>
      <c r="D17" s="848">
        <v>101000</v>
      </c>
      <c r="E17" s="861">
        <v>80000</v>
      </c>
      <c r="F17" s="861"/>
      <c r="G17" s="862">
        <v>21000</v>
      </c>
      <c r="H17" s="863"/>
      <c r="I17" s="863"/>
      <c r="J17" s="863">
        <v>101000</v>
      </c>
    </row>
    <row r="18" spans="1:10" ht="25.5">
      <c r="A18" s="858" t="s">
        <v>220</v>
      </c>
      <c r="B18" s="859" t="s">
        <v>482</v>
      </c>
      <c r="C18" s="860" t="s">
        <v>479</v>
      </c>
      <c r="D18" s="848">
        <v>75000</v>
      </c>
      <c r="E18" s="861">
        <v>75000</v>
      </c>
      <c r="F18" s="861"/>
      <c r="G18" s="862">
        <v>0</v>
      </c>
      <c r="H18" s="863"/>
      <c r="I18" s="863"/>
      <c r="J18" s="863">
        <v>75000</v>
      </c>
    </row>
    <row r="19" spans="1:10" ht="25.5">
      <c r="A19" s="858" t="s">
        <v>223</v>
      </c>
      <c r="B19" s="859" t="s">
        <v>482</v>
      </c>
      <c r="C19" s="860" t="s">
        <v>479</v>
      </c>
      <c r="D19" s="848">
        <v>8700</v>
      </c>
      <c r="E19" s="861">
        <v>8700</v>
      </c>
      <c r="F19" s="861"/>
      <c r="G19" s="862">
        <v>0</v>
      </c>
      <c r="H19" s="863"/>
      <c r="I19" s="863"/>
      <c r="J19" s="863">
        <v>8700</v>
      </c>
    </row>
    <row r="20" spans="1:10" ht="25.5">
      <c r="A20" s="858" t="s">
        <v>225</v>
      </c>
      <c r="B20" s="859" t="s">
        <v>483</v>
      </c>
      <c r="C20" s="860" t="s">
        <v>479</v>
      </c>
      <c r="D20" s="848">
        <v>14200</v>
      </c>
      <c r="E20" s="861">
        <v>14200</v>
      </c>
      <c r="F20" s="861"/>
      <c r="G20" s="862">
        <v>0</v>
      </c>
      <c r="H20" s="863"/>
      <c r="I20" s="863"/>
      <c r="J20" s="863">
        <v>14200</v>
      </c>
    </row>
    <row r="21" spans="1:10" ht="25.5">
      <c r="A21" s="858" t="s">
        <v>227</v>
      </c>
      <c r="B21" s="859" t="s">
        <v>484</v>
      </c>
      <c r="C21" s="860" t="s">
        <v>479</v>
      </c>
      <c r="D21" s="848">
        <v>109500</v>
      </c>
      <c r="E21" s="861">
        <v>109500</v>
      </c>
      <c r="F21" s="861"/>
      <c r="G21" s="862">
        <v>0</v>
      </c>
      <c r="H21" s="863"/>
      <c r="I21" s="863"/>
      <c r="J21" s="863">
        <v>109500</v>
      </c>
    </row>
    <row r="22" spans="1:10" ht="25.5">
      <c r="A22" s="858" t="s">
        <v>229</v>
      </c>
      <c r="B22" s="859" t="s">
        <v>485</v>
      </c>
      <c r="C22" s="860" t="s">
        <v>479</v>
      </c>
      <c r="D22" s="848">
        <v>952500</v>
      </c>
      <c r="E22" s="861">
        <v>750000</v>
      </c>
      <c r="F22" s="861"/>
      <c r="G22" s="862">
        <v>202500</v>
      </c>
      <c r="H22" s="863"/>
      <c r="I22" s="863"/>
      <c r="J22" s="863">
        <v>952500</v>
      </c>
    </row>
    <row r="23" spans="1:10" ht="25.5">
      <c r="A23" s="858" t="s">
        <v>231</v>
      </c>
      <c r="B23" s="859" t="s">
        <v>486</v>
      </c>
      <c r="C23" s="860" t="s">
        <v>479</v>
      </c>
      <c r="D23" s="848">
        <v>38400</v>
      </c>
      <c r="E23" s="861">
        <v>38400</v>
      </c>
      <c r="F23" s="861"/>
      <c r="G23" s="862">
        <v>0</v>
      </c>
      <c r="H23" s="863"/>
      <c r="I23" s="863"/>
      <c r="J23" s="863">
        <v>38400</v>
      </c>
    </row>
    <row r="24" spans="1:10" ht="25.5">
      <c r="A24" s="858" t="s">
        <v>233</v>
      </c>
      <c r="B24" s="859" t="s">
        <v>487</v>
      </c>
      <c r="C24" s="860" t="s">
        <v>479</v>
      </c>
      <c r="D24" s="848">
        <v>14200</v>
      </c>
      <c r="E24" s="861">
        <v>14200</v>
      </c>
      <c r="F24" s="861"/>
      <c r="G24" s="862">
        <v>0</v>
      </c>
      <c r="H24" s="863"/>
      <c r="I24" s="863"/>
      <c r="J24" s="863">
        <v>14200</v>
      </c>
    </row>
    <row r="25" spans="1:10" ht="25.5">
      <c r="A25" s="858" t="s">
        <v>243</v>
      </c>
      <c r="B25" s="859" t="s">
        <v>488</v>
      </c>
      <c r="C25" s="860" t="s">
        <v>479</v>
      </c>
      <c r="D25" s="848">
        <v>202692</v>
      </c>
      <c r="E25" s="861">
        <v>159600</v>
      </c>
      <c r="F25" s="861"/>
      <c r="G25" s="862">
        <v>43092</v>
      </c>
      <c r="H25" s="863"/>
      <c r="I25" s="863"/>
      <c r="J25" s="863">
        <v>202692</v>
      </c>
    </row>
    <row r="26" spans="1:10" ht="25.5">
      <c r="A26" s="858" t="s">
        <v>245</v>
      </c>
      <c r="B26" s="859" t="s">
        <v>489</v>
      </c>
      <c r="C26" s="860" t="s">
        <v>479</v>
      </c>
      <c r="D26" s="848">
        <v>508000</v>
      </c>
      <c r="E26" s="861">
        <v>400000</v>
      </c>
      <c r="F26" s="861"/>
      <c r="G26" s="862">
        <v>108000</v>
      </c>
      <c r="H26" s="863"/>
      <c r="I26" s="863"/>
      <c r="J26" s="863">
        <v>508000</v>
      </c>
    </row>
    <row r="27" spans="1:10" ht="25.5">
      <c r="A27" s="858" t="s">
        <v>325</v>
      </c>
      <c r="B27" s="859" t="s">
        <v>489</v>
      </c>
      <c r="C27" s="860" t="s">
        <v>479</v>
      </c>
      <c r="D27" s="848">
        <v>508000</v>
      </c>
      <c r="E27" s="861">
        <v>400000</v>
      </c>
      <c r="F27" s="861"/>
      <c r="G27" s="862">
        <v>108000</v>
      </c>
      <c r="H27" s="863"/>
      <c r="I27" s="863"/>
      <c r="J27" s="863">
        <v>508000</v>
      </c>
    </row>
    <row r="28" spans="1:10" ht="25.5">
      <c r="A28" s="858" t="s">
        <v>327</v>
      </c>
      <c r="B28" s="859" t="s">
        <v>489</v>
      </c>
      <c r="C28" s="860" t="s">
        <v>479</v>
      </c>
      <c r="D28" s="848">
        <v>508000</v>
      </c>
      <c r="E28" s="861">
        <v>400000</v>
      </c>
      <c r="F28" s="861"/>
      <c r="G28" s="862">
        <v>108000</v>
      </c>
      <c r="H28" s="863"/>
      <c r="I28" s="863"/>
      <c r="J28" s="863">
        <v>508000</v>
      </c>
    </row>
    <row r="29" spans="1:10" ht="25.5">
      <c r="A29" s="858" t="s">
        <v>131</v>
      </c>
      <c r="B29" s="859" t="s">
        <v>489</v>
      </c>
      <c r="C29" s="860" t="s">
        <v>479</v>
      </c>
      <c r="D29" s="848">
        <v>508000</v>
      </c>
      <c r="E29" s="861">
        <v>400000</v>
      </c>
      <c r="F29" s="861"/>
      <c r="G29" s="862">
        <v>108000</v>
      </c>
      <c r="H29" s="863"/>
      <c r="I29" s="863"/>
      <c r="J29" s="863">
        <v>508000</v>
      </c>
    </row>
    <row r="30" spans="1:10" ht="25.5">
      <c r="A30" s="858" t="s">
        <v>132</v>
      </c>
      <c r="B30" s="859" t="s">
        <v>489</v>
      </c>
      <c r="C30" s="860" t="s">
        <v>479</v>
      </c>
      <c r="D30" s="848">
        <v>508000</v>
      </c>
      <c r="E30" s="861">
        <v>400000</v>
      </c>
      <c r="F30" s="861"/>
      <c r="G30" s="862">
        <v>108000</v>
      </c>
      <c r="H30" s="863"/>
      <c r="I30" s="863"/>
      <c r="J30" s="863">
        <v>508000</v>
      </c>
    </row>
    <row r="31" spans="1:10" ht="25.5">
      <c r="A31" s="858" t="s">
        <v>133</v>
      </c>
      <c r="B31" s="859" t="s">
        <v>489</v>
      </c>
      <c r="C31" s="860" t="s">
        <v>479</v>
      </c>
      <c r="D31" s="848">
        <v>508000</v>
      </c>
      <c r="E31" s="861">
        <v>400000</v>
      </c>
      <c r="F31" s="861"/>
      <c r="G31" s="862">
        <v>108000</v>
      </c>
      <c r="H31" s="863"/>
      <c r="I31" s="863"/>
      <c r="J31" s="863">
        <v>508000</v>
      </c>
    </row>
    <row r="32" spans="1:10" ht="25.5">
      <c r="A32" s="858" t="s">
        <v>134</v>
      </c>
      <c r="B32" s="864" t="s">
        <v>489</v>
      </c>
      <c r="C32" s="860" t="s">
        <v>490</v>
      </c>
      <c r="D32" s="851">
        <v>508000</v>
      </c>
      <c r="E32" s="861">
        <v>400000</v>
      </c>
      <c r="F32" s="861"/>
      <c r="G32" s="861">
        <v>108000</v>
      </c>
      <c r="H32" s="863"/>
      <c r="I32" s="863"/>
      <c r="J32" s="863">
        <v>508000</v>
      </c>
    </row>
    <row r="33" spans="1:10" ht="25.5">
      <c r="A33" s="858" t="s">
        <v>135</v>
      </c>
      <c r="B33" s="864" t="s">
        <v>491</v>
      </c>
      <c r="C33" s="860" t="s">
        <v>490</v>
      </c>
      <c r="D33" s="851">
        <v>508000</v>
      </c>
      <c r="E33" s="861">
        <v>400000</v>
      </c>
      <c r="F33" s="861"/>
      <c r="G33" s="861">
        <v>108000</v>
      </c>
      <c r="H33" s="863"/>
      <c r="I33" s="863"/>
      <c r="J33" s="863">
        <v>508000</v>
      </c>
    </row>
    <row r="34" spans="1:10" ht="25.5">
      <c r="A34" s="858" t="s">
        <v>136</v>
      </c>
      <c r="B34" s="864" t="s">
        <v>491</v>
      </c>
      <c r="C34" s="860" t="s">
        <v>490</v>
      </c>
      <c r="D34" s="851">
        <v>508000</v>
      </c>
      <c r="E34" s="861">
        <v>400000</v>
      </c>
      <c r="F34" s="861"/>
      <c r="G34" s="861">
        <v>108000</v>
      </c>
      <c r="H34" s="863"/>
      <c r="I34" s="863"/>
      <c r="J34" s="863">
        <v>508000</v>
      </c>
    </row>
    <row r="35" spans="1:10" ht="25.5">
      <c r="A35" s="858" t="s">
        <v>137</v>
      </c>
      <c r="B35" s="864" t="s">
        <v>491</v>
      </c>
      <c r="C35" s="860" t="s">
        <v>479</v>
      </c>
      <c r="D35" s="851">
        <v>508000</v>
      </c>
      <c r="E35" s="861">
        <v>400000</v>
      </c>
      <c r="F35" s="861"/>
      <c r="G35" s="861">
        <v>108000</v>
      </c>
      <c r="H35" s="863"/>
      <c r="I35" s="863"/>
      <c r="J35" s="863">
        <v>508000</v>
      </c>
    </row>
    <row r="36" spans="1:10" ht="25.5">
      <c r="A36" s="858" t="s">
        <v>138</v>
      </c>
      <c r="B36" s="864" t="s">
        <v>491</v>
      </c>
      <c r="C36" s="860" t="s">
        <v>479</v>
      </c>
      <c r="D36" s="848">
        <v>508000</v>
      </c>
      <c r="E36" s="865">
        <v>400000</v>
      </c>
      <c r="F36" s="861"/>
      <c r="G36" s="866">
        <v>108000</v>
      </c>
      <c r="H36" s="863"/>
      <c r="I36" s="863"/>
      <c r="J36" s="863">
        <v>508000</v>
      </c>
    </row>
    <row r="37" spans="1:10" ht="25.5">
      <c r="A37" s="858" t="s">
        <v>139</v>
      </c>
      <c r="B37" s="864" t="s">
        <v>491</v>
      </c>
      <c r="C37" s="860" t="s">
        <v>479</v>
      </c>
      <c r="D37" s="848">
        <v>762000</v>
      </c>
      <c r="E37" s="865">
        <v>600000</v>
      </c>
      <c r="F37" s="861"/>
      <c r="G37" s="866">
        <v>162000</v>
      </c>
      <c r="H37" s="863"/>
      <c r="I37" s="863"/>
      <c r="J37" s="863">
        <v>762000</v>
      </c>
    </row>
    <row r="38" spans="1:10" ht="15">
      <c r="A38" s="858" t="s">
        <v>140</v>
      </c>
      <c r="B38" s="859" t="s">
        <v>492</v>
      </c>
      <c r="C38" s="860" t="s">
        <v>493</v>
      </c>
      <c r="D38" s="848">
        <v>16576875</v>
      </c>
      <c r="E38" s="861">
        <v>16576875</v>
      </c>
      <c r="F38" s="861"/>
      <c r="G38" s="862"/>
      <c r="H38" s="863">
        <v>15748031.25</v>
      </c>
      <c r="I38" s="863"/>
      <c r="J38" s="863">
        <v>828843.75</v>
      </c>
    </row>
    <row r="39" spans="1:10" ht="15">
      <c r="A39" s="858" t="s">
        <v>141</v>
      </c>
      <c r="B39" s="859" t="s">
        <v>494</v>
      </c>
      <c r="C39" s="867" t="s">
        <v>493</v>
      </c>
      <c r="D39" s="851">
        <v>103487659</v>
      </c>
      <c r="E39" s="861">
        <v>103487659</v>
      </c>
      <c r="F39" s="861"/>
      <c r="G39" s="861"/>
      <c r="H39" s="863">
        <v>36917867</v>
      </c>
      <c r="I39" s="863">
        <v>0</v>
      </c>
      <c r="J39" s="863">
        <v>66569792</v>
      </c>
    </row>
    <row r="40" spans="1:10" ht="25.5">
      <c r="A40" s="858" t="s">
        <v>142</v>
      </c>
      <c r="B40" s="859" t="s">
        <v>495</v>
      </c>
      <c r="C40" s="860" t="s">
        <v>496</v>
      </c>
      <c r="D40" s="851">
        <v>27941668</v>
      </c>
      <c r="E40" s="861"/>
      <c r="F40" s="861"/>
      <c r="G40" s="861">
        <v>27941668</v>
      </c>
      <c r="H40" s="863">
        <v>9967825</v>
      </c>
      <c r="I40" s="863"/>
      <c r="J40" s="863">
        <v>17973843</v>
      </c>
    </row>
    <row r="41" spans="1:10" ht="15">
      <c r="A41" s="858" t="s">
        <v>143</v>
      </c>
      <c r="B41" s="859" t="s">
        <v>497</v>
      </c>
      <c r="C41" s="867" t="s">
        <v>493</v>
      </c>
      <c r="D41" s="851">
        <v>75970732</v>
      </c>
      <c r="E41" s="861">
        <v>75970732</v>
      </c>
      <c r="F41" s="861"/>
      <c r="G41" s="861"/>
      <c r="H41" s="863">
        <v>27101565</v>
      </c>
      <c r="I41" s="863">
        <v>1426398</v>
      </c>
      <c r="J41" s="863">
        <v>47442769</v>
      </c>
    </row>
    <row r="42" spans="1:10" ht="25.5">
      <c r="A42" s="858" t="s">
        <v>144</v>
      </c>
      <c r="B42" s="859" t="s">
        <v>498</v>
      </c>
      <c r="C42" s="860" t="s">
        <v>496</v>
      </c>
      <c r="D42" s="851">
        <v>20512098</v>
      </c>
      <c r="E42" s="861"/>
      <c r="F42" s="861"/>
      <c r="G42" s="861">
        <v>20512098</v>
      </c>
      <c r="H42" s="863">
        <v>7317423</v>
      </c>
      <c r="I42" s="863"/>
      <c r="J42" s="863">
        <f>+D42-H42</f>
        <v>13194675</v>
      </c>
    </row>
    <row r="43" spans="1:10" ht="15">
      <c r="A43" s="858" t="s">
        <v>499</v>
      </c>
      <c r="B43" s="864" t="s">
        <v>500</v>
      </c>
      <c r="C43" s="860" t="s">
        <v>501</v>
      </c>
      <c r="D43" s="851">
        <v>47849845</v>
      </c>
      <c r="E43" s="861">
        <v>47849845</v>
      </c>
      <c r="F43" s="861"/>
      <c r="G43" s="861">
        <v>0</v>
      </c>
      <c r="H43" s="863">
        <v>17069806</v>
      </c>
      <c r="I43" s="863">
        <v>898411</v>
      </c>
      <c r="J43" s="863">
        <v>29881628</v>
      </c>
    </row>
    <row r="44" spans="1:10" ht="25.5">
      <c r="A44" s="858" t="s">
        <v>502</v>
      </c>
      <c r="B44" s="859" t="s">
        <v>503</v>
      </c>
      <c r="C44" s="860" t="s">
        <v>496</v>
      </c>
      <c r="D44" s="851">
        <v>12919458</v>
      </c>
      <c r="E44" s="861"/>
      <c r="F44" s="861"/>
      <c r="G44" s="861">
        <v>12919458</v>
      </c>
      <c r="H44" s="863">
        <v>4608848</v>
      </c>
      <c r="I44" s="863">
        <v>627698</v>
      </c>
      <c r="J44" s="863">
        <f>+D44-H44-I44</f>
        <v>7682912</v>
      </c>
    </row>
    <row r="45" spans="1:10" ht="15">
      <c r="A45" s="858" t="s">
        <v>504</v>
      </c>
      <c r="B45" s="864" t="s">
        <v>505</v>
      </c>
      <c r="C45" s="860" t="s">
        <v>493</v>
      </c>
      <c r="D45" s="851">
        <v>87219489</v>
      </c>
      <c r="E45" s="861">
        <v>87219489</v>
      </c>
      <c r="F45" s="861"/>
      <c r="G45" s="861"/>
      <c r="H45" s="863">
        <v>31114412</v>
      </c>
      <c r="I45" s="863">
        <v>1637600</v>
      </c>
      <c r="J45" s="863">
        <v>54467477</v>
      </c>
    </row>
    <row r="46" spans="1:10" ht="15">
      <c r="A46" s="858" t="s">
        <v>506</v>
      </c>
      <c r="B46" s="864" t="s">
        <v>505</v>
      </c>
      <c r="C46" s="860" t="s">
        <v>493</v>
      </c>
      <c r="D46" s="851"/>
      <c r="E46" s="861"/>
      <c r="F46" s="861"/>
      <c r="G46" s="861"/>
      <c r="H46" s="863"/>
      <c r="I46" s="863"/>
      <c r="J46" s="863"/>
    </row>
    <row r="47" spans="1:10" ht="25.5">
      <c r="A47" s="858" t="s">
        <v>507</v>
      </c>
      <c r="B47" s="859" t="s">
        <v>508</v>
      </c>
      <c r="C47" s="860" t="s">
        <v>496</v>
      </c>
      <c r="D47" s="848">
        <v>28025019</v>
      </c>
      <c r="E47" s="861"/>
      <c r="F47" s="861"/>
      <c r="G47" s="862">
        <v>28025019</v>
      </c>
      <c r="H47" s="863"/>
      <c r="I47" s="863"/>
      <c r="J47" s="863">
        <v>14706220</v>
      </c>
    </row>
    <row r="48" spans="1:10" ht="15">
      <c r="A48" s="858" t="s">
        <v>509</v>
      </c>
      <c r="B48" s="859" t="s">
        <v>510</v>
      </c>
      <c r="C48" s="860" t="s">
        <v>493</v>
      </c>
      <c r="D48" s="848">
        <v>82774258</v>
      </c>
      <c r="E48" s="861">
        <v>82774258</v>
      </c>
      <c r="F48" s="861"/>
      <c r="G48" s="862"/>
      <c r="H48" s="863">
        <f>31082772-1554141</f>
        <v>29528631</v>
      </c>
      <c r="I48" s="863">
        <v>1554138</v>
      </c>
      <c r="J48" s="863">
        <f>51691486</f>
        <v>51691486</v>
      </c>
    </row>
    <row r="49" spans="1:10" ht="25.5">
      <c r="A49" s="858" t="s">
        <v>511</v>
      </c>
      <c r="B49" s="859" t="s">
        <v>512</v>
      </c>
      <c r="C49" s="860" t="s">
        <v>496</v>
      </c>
      <c r="D49" s="848">
        <v>22349050</v>
      </c>
      <c r="E49" s="861"/>
      <c r="F49" s="861"/>
      <c r="G49" s="862">
        <v>22349049.66</v>
      </c>
      <c r="H49" s="863"/>
      <c r="I49" s="863"/>
      <c r="J49" s="863">
        <f>12871144+1085557</f>
        <v>13956701</v>
      </c>
    </row>
    <row r="50" spans="1:10" ht="15">
      <c r="A50" s="858" t="s">
        <v>513</v>
      </c>
      <c r="B50" s="864" t="s">
        <v>514</v>
      </c>
      <c r="C50" s="860" t="s">
        <v>515</v>
      </c>
      <c r="D50" s="851">
        <v>300000</v>
      </c>
      <c r="E50" s="861"/>
      <c r="F50" s="861">
        <v>236220</v>
      </c>
      <c r="G50" s="861">
        <v>63780</v>
      </c>
      <c r="H50" s="863"/>
      <c r="I50" s="863"/>
      <c r="J50" s="863">
        <v>300000</v>
      </c>
    </row>
    <row r="51" spans="1:10" ht="15">
      <c r="A51" s="858" t="s">
        <v>516</v>
      </c>
      <c r="B51" s="864" t="s">
        <v>517</v>
      </c>
      <c r="C51" s="860" t="s">
        <v>515</v>
      </c>
      <c r="D51" s="851">
        <v>64338</v>
      </c>
      <c r="E51" s="861"/>
      <c r="F51" s="861">
        <v>50659</v>
      </c>
      <c r="G51" s="861">
        <v>13678</v>
      </c>
      <c r="H51" s="863"/>
      <c r="I51" s="863"/>
      <c r="J51" s="863">
        <v>64338</v>
      </c>
    </row>
    <row r="52" spans="1:10" ht="15">
      <c r="A52" s="858" t="s">
        <v>518</v>
      </c>
      <c r="B52" s="864" t="s">
        <v>519</v>
      </c>
      <c r="C52" s="860" t="s">
        <v>515</v>
      </c>
      <c r="D52" s="848">
        <v>114161.57</v>
      </c>
      <c r="E52" s="861"/>
      <c r="F52" s="865">
        <v>89891</v>
      </c>
      <c r="G52" s="862">
        <v>24270.570000000003</v>
      </c>
      <c r="H52" s="863"/>
      <c r="I52" s="863"/>
      <c r="J52" s="863">
        <v>114161.57</v>
      </c>
    </row>
    <row r="53" spans="1:10" ht="15">
      <c r="A53" s="858" t="s">
        <v>520</v>
      </c>
      <c r="B53" s="864" t="s">
        <v>519</v>
      </c>
      <c r="C53" s="860" t="s">
        <v>515</v>
      </c>
      <c r="D53" s="848">
        <v>18026.38</v>
      </c>
      <c r="E53" s="861"/>
      <c r="F53" s="865">
        <v>14194</v>
      </c>
      <c r="G53" s="862">
        <v>3832.38</v>
      </c>
      <c r="H53" s="863"/>
      <c r="I53" s="863"/>
      <c r="J53" s="863">
        <v>18026.38</v>
      </c>
    </row>
    <row r="54" spans="1:10" ht="15">
      <c r="A54" s="858" t="s">
        <v>521</v>
      </c>
      <c r="B54" s="864" t="s">
        <v>519</v>
      </c>
      <c r="C54" s="860" t="s">
        <v>515</v>
      </c>
      <c r="D54" s="848">
        <v>911739.35</v>
      </c>
      <c r="E54" s="861"/>
      <c r="F54" s="865">
        <v>717905</v>
      </c>
      <c r="G54" s="862">
        <v>193834.35</v>
      </c>
      <c r="H54" s="863"/>
      <c r="I54" s="863"/>
      <c r="J54" s="863">
        <v>911739.35</v>
      </c>
    </row>
    <row r="55" spans="1:10" ht="15">
      <c r="A55" s="858" t="s">
        <v>522</v>
      </c>
      <c r="B55" s="864" t="s">
        <v>523</v>
      </c>
      <c r="C55" s="860" t="s">
        <v>515</v>
      </c>
      <c r="D55" s="848">
        <v>325090.79000000004</v>
      </c>
      <c r="E55" s="861"/>
      <c r="F55" s="865">
        <v>255977</v>
      </c>
      <c r="G55" s="862">
        <v>69113.79000000001</v>
      </c>
      <c r="H55" s="863"/>
      <c r="I55" s="863"/>
      <c r="J55" s="863">
        <v>325090.79000000004</v>
      </c>
    </row>
    <row r="56" spans="1:10" ht="15">
      <c r="A56" s="858" t="s">
        <v>524</v>
      </c>
      <c r="B56" s="864" t="s">
        <v>525</v>
      </c>
      <c r="C56" s="860" t="s">
        <v>515</v>
      </c>
      <c r="D56" s="848">
        <v>114541.3</v>
      </c>
      <c r="E56" s="861"/>
      <c r="F56" s="865">
        <v>90190</v>
      </c>
      <c r="G56" s="862">
        <v>24351.300000000003</v>
      </c>
      <c r="H56" s="863"/>
      <c r="I56" s="863"/>
      <c r="J56" s="863">
        <v>114541.3</v>
      </c>
    </row>
    <row r="57" spans="1:10" ht="15">
      <c r="A57" s="858" t="s">
        <v>526</v>
      </c>
      <c r="B57" s="864" t="s">
        <v>527</v>
      </c>
      <c r="C57" s="860" t="s">
        <v>515</v>
      </c>
      <c r="D57" s="848">
        <v>5270500</v>
      </c>
      <c r="E57" s="861"/>
      <c r="F57" s="865">
        <v>4150000</v>
      </c>
      <c r="G57" s="862">
        <v>1120500</v>
      </c>
      <c r="H57" s="863"/>
      <c r="I57" s="863"/>
      <c r="J57" s="863">
        <v>5270500</v>
      </c>
    </row>
    <row r="58" spans="1:10" ht="15">
      <c r="A58" s="858" t="s">
        <v>528</v>
      </c>
      <c r="B58" s="864" t="s">
        <v>529</v>
      </c>
      <c r="C58" s="860" t="s">
        <v>515</v>
      </c>
      <c r="D58" s="848">
        <v>150710.9</v>
      </c>
      <c r="E58" s="861"/>
      <c r="F58" s="865">
        <v>118670</v>
      </c>
      <c r="G58" s="862">
        <v>32040.9</v>
      </c>
      <c r="H58" s="863"/>
      <c r="I58" s="863"/>
      <c r="J58" s="863">
        <v>150710.9</v>
      </c>
    </row>
    <row r="59" spans="1:10" ht="15">
      <c r="A59" s="858" t="s">
        <v>530</v>
      </c>
      <c r="B59" s="864" t="s">
        <v>531</v>
      </c>
      <c r="C59" s="860" t="s">
        <v>515</v>
      </c>
      <c r="D59" s="848">
        <v>180340</v>
      </c>
      <c r="E59" s="861"/>
      <c r="F59" s="865">
        <v>142000</v>
      </c>
      <c r="G59" s="862">
        <v>38340</v>
      </c>
      <c r="H59" s="863"/>
      <c r="I59" s="863"/>
      <c r="J59" s="863">
        <v>180340</v>
      </c>
    </row>
    <row r="60" spans="1:10" ht="15">
      <c r="A60" s="858" t="s">
        <v>532</v>
      </c>
      <c r="B60" s="864" t="s">
        <v>533</v>
      </c>
      <c r="C60" s="860" t="s">
        <v>515</v>
      </c>
      <c r="D60" s="848">
        <v>326456.04000000004</v>
      </c>
      <c r="E60" s="861"/>
      <c r="F60" s="865">
        <v>257052</v>
      </c>
      <c r="G60" s="862">
        <v>69404.04000000001</v>
      </c>
      <c r="H60" s="863"/>
      <c r="I60" s="863"/>
      <c r="J60" s="863">
        <v>326456.04000000004</v>
      </c>
    </row>
    <row r="61" spans="1:10" ht="15">
      <c r="A61" s="858" t="s">
        <v>534</v>
      </c>
      <c r="B61" s="864" t="s">
        <v>535</v>
      </c>
      <c r="C61" s="860" t="s">
        <v>515</v>
      </c>
      <c r="D61" s="848">
        <v>151497.03</v>
      </c>
      <c r="E61" s="861"/>
      <c r="F61" s="865">
        <v>119289</v>
      </c>
      <c r="G61" s="862">
        <v>32208.030000000002</v>
      </c>
      <c r="H61" s="863"/>
      <c r="I61" s="863"/>
      <c r="J61" s="863">
        <v>151497.03</v>
      </c>
    </row>
    <row r="62" spans="1:10" ht="15">
      <c r="A62" s="858" t="s">
        <v>536</v>
      </c>
      <c r="B62" s="864" t="s">
        <v>537</v>
      </c>
      <c r="C62" s="860" t="s">
        <v>515</v>
      </c>
      <c r="D62" s="848">
        <v>657227.54</v>
      </c>
      <c r="E62" s="861"/>
      <c r="F62" s="865">
        <v>517502</v>
      </c>
      <c r="G62" s="862">
        <v>139725.54</v>
      </c>
      <c r="H62" s="863"/>
      <c r="I62" s="863"/>
      <c r="J62" s="863">
        <v>657227.54</v>
      </c>
    </row>
    <row r="63" spans="1:10" ht="15">
      <c r="A63" s="858" t="s">
        <v>538</v>
      </c>
      <c r="B63" s="864" t="s">
        <v>539</v>
      </c>
      <c r="C63" s="860" t="s">
        <v>515</v>
      </c>
      <c r="D63" s="848">
        <v>11366500</v>
      </c>
      <c r="E63" s="861"/>
      <c r="F63" s="865">
        <v>8950000</v>
      </c>
      <c r="G63" s="862">
        <v>2416500</v>
      </c>
      <c r="H63" s="863"/>
      <c r="I63" s="863"/>
      <c r="J63" s="863">
        <v>11366500</v>
      </c>
    </row>
    <row r="64" spans="1:10" ht="15">
      <c r="A64" s="858" t="s">
        <v>540</v>
      </c>
      <c r="B64" s="864" t="s">
        <v>541</v>
      </c>
      <c r="C64" s="860" t="s">
        <v>515</v>
      </c>
      <c r="D64" s="848">
        <v>1200000.1400000001</v>
      </c>
      <c r="E64" s="861"/>
      <c r="F64" s="865">
        <v>944882</v>
      </c>
      <c r="G64" s="862">
        <v>255118.14</v>
      </c>
      <c r="H64" s="863"/>
      <c r="I64" s="863"/>
      <c r="J64" s="863">
        <v>1200000.1400000001</v>
      </c>
    </row>
    <row r="65" spans="1:10" ht="15">
      <c r="A65" s="858" t="s">
        <v>542</v>
      </c>
      <c r="B65" s="864" t="s">
        <v>543</v>
      </c>
      <c r="C65" s="860" t="s">
        <v>515</v>
      </c>
      <c r="D65" s="848">
        <v>239518.19</v>
      </c>
      <c r="E65" s="861"/>
      <c r="F65" s="865">
        <v>188597</v>
      </c>
      <c r="G65" s="862">
        <v>50921.19</v>
      </c>
      <c r="H65" s="863"/>
      <c r="I65" s="863"/>
      <c r="J65" s="863">
        <v>239518.19</v>
      </c>
    </row>
    <row r="66" spans="1:10" ht="15">
      <c r="A66" s="858" t="s">
        <v>544</v>
      </c>
      <c r="B66" s="864" t="s">
        <v>543</v>
      </c>
      <c r="C66" s="860" t="s">
        <v>515</v>
      </c>
      <c r="D66" s="848">
        <v>134508.24</v>
      </c>
      <c r="E66" s="861"/>
      <c r="F66" s="865">
        <v>105912</v>
      </c>
      <c r="G66" s="862">
        <v>28596.24</v>
      </c>
      <c r="H66" s="863"/>
      <c r="I66" s="863"/>
      <c r="J66" s="863">
        <v>134508.24</v>
      </c>
    </row>
    <row r="67" spans="1:10" ht="15">
      <c r="A67" s="858" t="s">
        <v>545</v>
      </c>
      <c r="B67" s="864" t="s">
        <v>546</v>
      </c>
      <c r="C67" s="860" t="s">
        <v>515</v>
      </c>
      <c r="D67" s="848">
        <v>1866944</v>
      </c>
      <c r="E67" s="861"/>
      <c r="F67" s="865">
        <v>1470034</v>
      </c>
      <c r="G67" s="862">
        <v>396909.18000000005</v>
      </c>
      <c r="H67" s="863"/>
      <c r="I67" s="863"/>
      <c r="J67" s="863">
        <v>1866944</v>
      </c>
    </row>
    <row r="68" spans="1:10" ht="15">
      <c r="A68" s="858" t="s">
        <v>547</v>
      </c>
      <c r="B68" s="864" t="s">
        <v>548</v>
      </c>
      <c r="C68" s="860" t="s">
        <v>515</v>
      </c>
      <c r="D68" s="848">
        <v>210000</v>
      </c>
      <c r="E68" s="861"/>
      <c r="F68" s="865">
        <v>210000</v>
      </c>
      <c r="G68" s="862">
        <v>0</v>
      </c>
      <c r="H68" s="863"/>
      <c r="I68" s="863"/>
      <c r="J68" s="863">
        <v>210000</v>
      </c>
    </row>
    <row r="69" spans="1:10" ht="15">
      <c r="A69" s="858" t="s">
        <v>549</v>
      </c>
      <c r="B69" s="864" t="s">
        <v>550</v>
      </c>
      <c r="C69" s="860" t="s">
        <v>515</v>
      </c>
      <c r="D69" s="848">
        <v>149620</v>
      </c>
      <c r="E69" s="865"/>
      <c r="F69" s="865">
        <v>117812</v>
      </c>
      <c r="G69" s="866">
        <v>31808</v>
      </c>
      <c r="H69" s="863"/>
      <c r="I69" s="863"/>
      <c r="J69" s="863">
        <v>149620</v>
      </c>
    </row>
    <row r="70" spans="1:10" ht="15">
      <c r="A70" s="858" t="s">
        <v>551</v>
      </c>
      <c r="B70" s="864" t="s">
        <v>552</v>
      </c>
      <c r="C70" s="860" t="s">
        <v>515</v>
      </c>
      <c r="D70" s="848">
        <v>247470</v>
      </c>
      <c r="E70" s="865"/>
      <c r="F70" s="865">
        <v>235676</v>
      </c>
      <c r="G70" s="866">
        <v>11794</v>
      </c>
      <c r="H70" s="863"/>
      <c r="I70" s="863"/>
      <c r="J70" s="863">
        <v>247470</v>
      </c>
    </row>
    <row r="71" spans="1:10" ht="15">
      <c r="A71" s="858" t="s">
        <v>553</v>
      </c>
      <c r="B71" s="864" t="s">
        <v>554</v>
      </c>
      <c r="C71" s="860" t="s">
        <v>515</v>
      </c>
      <c r="D71" s="848">
        <v>105191</v>
      </c>
      <c r="E71" s="865"/>
      <c r="F71" s="865">
        <v>82828</v>
      </c>
      <c r="G71" s="866">
        <v>22363</v>
      </c>
      <c r="H71" s="863"/>
      <c r="I71" s="863"/>
      <c r="J71" s="863">
        <v>105191</v>
      </c>
    </row>
    <row r="72" spans="1:10" ht="15">
      <c r="A72" s="858" t="s">
        <v>555</v>
      </c>
      <c r="B72" s="864" t="s">
        <v>556</v>
      </c>
      <c r="C72" s="860" t="s">
        <v>515</v>
      </c>
      <c r="D72" s="848">
        <v>44590</v>
      </c>
      <c r="E72" s="865"/>
      <c r="F72" s="865">
        <v>35112</v>
      </c>
      <c r="G72" s="866">
        <v>9478</v>
      </c>
      <c r="H72" s="863"/>
      <c r="I72" s="863"/>
      <c r="J72" s="863">
        <v>44590</v>
      </c>
    </row>
    <row r="73" spans="1:10" ht="15">
      <c r="A73" s="858" t="s">
        <v>557</v>
      </c>
      <c r="B73" s="864" t="s">
        <v>558</v>
      </c>
      <c r="C73" s="860" t="s">
        <v>515</v>
      </c>
      <c r="D73" s="848">
        <v>190500</v>
      </c>
      <c r="E73" s="865"/>
      <c r="F73" s="865">
        <v>150000</v>
      </c>
      <c r="G73" s="866">
        <v>40500</v>
      </c>
      <c r="H73" s="863"/>
      <c r="I73" s="863"/>
      <c r="J73" s="863">
        <v>190500</v>
      </c>
    </row>
    <row r="74" spans="1:10" ht="15">
      <c r="A74" s="858" t="s">
        <v>559</v>
      </c>
      <c r="B74" s="864" t="s">
        <v>529</v>
      </c>
      <c r="C74" s="860" t="s">
        <v>515</v>
      </c>
      <c r="D74" s="848">
        <v>871511</v>
      </c>
      <c r="E74" s="861"/>
      <c r="F74" s="861">
        <v>686230</v>
      </c>
      <c r="G74" s="862">
        <v>185281</v>
      </c>
      <c r="H74" s="863"/>
      <c r="I74" s="863"/>
      <c r="J74" s="863">
        <v>871511</v>
      </c>
    </row>
    <row r="75" spans="1:10" ht="15">
      <c r="A75" s="858" t="s">
        <v>560</v>
      </c>
      <c r="B75" s="864" t="s">
        <v>561</v>
      </c>
      <c r="C75" s="860" t="s">
        <v>515</v>
      </c>
      <c r="D75" s="848">
        <v>179490</v>
      </c>
      <c r="E75" s="861"/>
      <c r="F75" s="861">
        <v>141331</v>
      </c>
      <c r="G75" s="862">
        <v>38159</v>
      </c>
      <c r="H75" s="863"/>
      <c r="I75" s="863"/>
      <c r="J75" s="863">
        <v>179490</v>
      </c>
    </row>
    <row r="76" spans="1:10" ht="15">
      <c r="A76" s="858" t="s">
        <v>562</v>
      </c>
      <c r="B76" s="864" t="s">
        <v>563</v>
      </c>
      <c r="C76" s="860" t="s">
        <v>515</v>
      </c>
      <c r="D76" s="848">
        <f>285524-3</f>
        <v>285521</v>
      </c>
      <c r="E76" s="861"/>
      <c r="F76" s="861">
        <v>270329</v>
      </c>
      <c r="G76" s="862">
        <v>15195</v>
      </c>
      <c r="H76" s="863"/>
      <c r="I76" s="863"/>
      <c r="J76" s="863">
        <v>285524</v>
      </c>
    </row>
    <row r="77" spans="1:10" ht="15">
      <c r="A77" s="858" t="s">
        <v>564</v>
      </c>
      <c r="B77" s="864" t="s">
        <v>565</v>
      </c>
      <c r="C77" s="860" t="s">
        <v>515</v>
      </c>
      <c r="D77" s="848">
        <v>68000</v>
      </c>
      <c r="E77" s="861"/>
      <c r="F77" s="861">
        <v>68000</v>
      </c>
      <c r="G77" s="862">
        <v>0</v>
      </c>
      <c r="H77" s="863"/>
      <c r="I77" s="863"/>
      <c r="J77" s="863">
        <v>68000</v>
      </c>
    </row>
    <row r="78" spans="1:10" ht="15">
      <c r="A78" s="858" t="s">
        <v>566</v>
      </c>
      <c r="B78" s="864" t="s">
        <v>567</v>
      </c>
      <c r="C78" s="860" t="s">
        <v>515</v>
      </c>
      <c r="D78" s="848">
        <v>438660</v>
      </c>
      <c r="E78" s="861"/>
      <c r="F78" s="861">
        <v>345402</v>
      </c>
      <c r="G78" s="862">
        <v>93258</v>
      </c>
      <c r="H78" s="863"/>
      <c r="I78" s="863"/>
      <c r="J78" s="863">
        <v>438660</v>
      </c>
    </row>
    <row r="79" spans="1:10" ht="15">
      <c r="A79" s="858" t="s">
        <v>568</v>
      </c>
      <c r="B79" s="864" t="s">
        <v>529</v>
      </c>
      <c r="C79" s="860" t="s">
        <v>515</v>
      </c>
      <c r="D79" s="848">
        <v>49097</v>
      </c>
      <c r="E79" s="861"/>
      <c r="F79" s="861">
        <v>38659</v>
      </c>
      <c r="G79" s="862">
        <v>10438</v>
      </c>
      <c r="H79" s="863"/>
      <c r="I79" s="863"/>
      <c r="J79" s="863">
        <v>49097</v>
      </c>
    </row>
    <row r="80" spans="1:10" ht="15">
      <c r="A80" s="858" t="s">
        <v>569</v>
      </c>
      <c r="B80" s="864" t="s">
        <v>529</v>
      </c>
      <c r="C80" s="860" t="s">
        <v>515</v>
      </c>
      <c r="D80" s="848">
        <v>100000</v>
      </c>
      <c r="E80" s="861"/>
      <c r="F80" s="861">
        <v>78740</v>
      </c>
      <c r="G80" s="862">
        <v>21260</v>
      </c>
      <c r="H80" s="863"/>
      <c r="I80" s="863"/>
      <c r="J80" s="863">
        <v>100000</v>
      </c>
    </row>
    <row r="81" spans="1:10" ht="15">
      <c r="A81" s="858" t="s">
        <v>570</v>
      </c>
      <c r="B81" s="864" t="s">
        <v>571</v>
      </c>
      <c r="C81" s="860" t="s">
        <v>515</v>
      </c>
      <c r="D81" s="848">
        <v>227175</v>
      </c>
      <c r="E81" s="861"/>
      <c r="F81" s="861">
        <v>178880</v>
      </c>
      <c r="G81" s="862">
        <v>48297</v>
      </c>
      <c r="H81" s="863"/>
      <c r="I81" s="863"/>
      <c r="J81" s="863">
        <v>227175</v>
      </c>
    </row>
    <row r="82" spans="1:10" ht="15">
      <c r="A82" s="858" t="s">
        <v>572</v>
      </c>
      <c r="B82" s="864" t="s">
        <v>517</v>
      </c>
      <c r="C82" s="860" t="s">
        <v>573</v>
      </c>
      <c r="D82" s="848">
        <v>64338</v>
      </c>
      <c r="E82" s="861"/>
      <c r="F82" s="861">
        <v>50660</v>
      </c>
      <c r="G82" s="862">
        <v>13678</v>
      </c>
      <c r="H82" s="863"/>
      <c r="I82" s="863"/>
      <c r="J82" s="863">
        <f>+D82</f>
        <v>64338</v>
      </c>
    </row>
    <row r="83" spans="1:10" ht="15">
      <c r="A83" s="858" t="s">
        <v>574</v>
      </c>
      <c r="B83" s="864" t="s">
        <v>575</v>
      </c>
      <c r="C83" s="860" t="s">
        <v>515</v>
      </c>
      <c r="D83" s="848">
        <v>95250</v>
      </c>
      <c r="E83" s="861"/>
      <c r="F83" s="861">
        <v>75000</v>
      </c>
      <c r="G83" s="862">
        <v>20250</v>
      </c>
      <c r="H83" s="863"/>
      <c r="I83" s="863"/>
      <c r="J83" s="863">
        <f>+D83</f>
        <v>95250</v>
      </c>
    </row>
    <row r="84" spans="1:10" ht="25.5">
      <c r="A84" s="858" t="s">
        <v>576</v>
      </c>
      <c r="B84" s="859" t="s">
        <v>577</v>
      </c>
      <c r="C84" s="860" t="s">
        <v>578</v>
      </c>
      <c r="D84" s="848">
        <v>571500</v>
      </c>
      <c r="E84" s="861">
        <v>450000</v>
      </c>
      <c r="F84" s="861"/>
      <c r="G84" s="862">
        <v>121500</v>
      </c>
      <c r="H84" s="863"/>
      <c r="I84" s="863"/>
      <c r="J84" s="863">
        <v>571500</v>
      </c>
    </row>
    <row r="85" spans="1:10" ht="25.5">
      <c r="A85" s="858" t="s">
        <v>579</v>
      </c>
      <c r="B85" s="859" t="s">
        <v>580</v>
      </c>
      <c r="C85" s="860" t="s">
        <v>578</v>
      </c>
      <c r="D85" s="848">
        <v>25146000</v>
      </c>
      <c r="E85" s="861">
        <v>25146000</v>
      </c>
      <c r="F85" s="861"/>
      <c r="G85" s="862">
        <v>0</v>
      </c>
      <c r="H85" s="863"/>
      <c r="I85" s="863"/>
      <c r="J85" s="863">
        <v>25146000</v>
      </c>
    </row>
    <row r="86" spans="1:10" ht="15">
      <c r="A86" s="858" t="s">
        <v>581</v>
      </c>
      <c r="B86" s="859" t="s">
        <v>582</v>
      </c>
      <c r="C86" s="860" t="s">
        <v>578</v>
      </c>
      <c r="D86" s="848">
        <v>381000</v>
      </c>
      <c r="E86" s="861">
        <v>300000</v>
      </c>
      <c r="F86" s="861"/>
      <c r="G86" s="862">
        <v>81000</v>
      </c>
      <c r="H86" s="863"/>
      <c r="I86" s="863"/>
      <c r="J86" s="863">
        <v>381000</v>
      </c>
    </row>
    <row r="87" spans="1:10" ht="15">
      <c r="A87" s="858" t="s">
        <v>583</v>
      </c>
      <c r="B87" s="859" t="s">
        <v>582</v>
      </c>
      <c r="C87" s="860" t="s">
        <v>578</v>
      </c>
      <c r="D87" s="848">
        <v>381000</v>
      </c>
      <c r="E87" s="861">
        <v>300000</v>
      </c>
      <c r="F87" s="861"/>
      <c r="G87" s="862">
        <v>81000</v>
      </c>
      <c r="H87" s="863"/>
      <c r="I87" s="863"/>
      <c r="J87" s="863">
        <v>381000</v>
      </c>
    </row>
    <row r="88" spans="1:10" ht="25.5">
      <c r="A88" s="858" t="s">
        <v>584</v>
      </c>
      <c r="B88" s="859" t="s">
        <v>585</v>
      </c>
      <c r="C88" s="860" t="s">
        <v>578</v>
      </c>
      <c r="D88" s="848">
        <v>332842</v>
      </c>
      <c r="E88" s="861">
        <v>262080</v>
      </c>
      <c r="F88" s="861"/>
      <c r="G88" s="862">
        <v>70762</v>
      </c>
      <c r="H88" s="863"/>
      <c r="I88" s="863"/>
      <c r="J88" s="863">
        <v>332842</v>
      </c>
    </row>
    <row r="89" spans="1:10" ht="25.5">
      <c r="A89" s="858" t="s">
        <v>586</v>
      </c>
      <c r="B89" s="859" t="s">
        <v>587</v>
      </c>
      <c r="C89" s="860" t="s">
        <v>578</v>
      </c>
      <c r="D89" s="848">
        <v>3810000</v>
      </c>
      <c r="E89" s="861">
        <v>3000000</v>
      </c>
      <c r="F89" s="861"/>
      <c r="G89" s="862">
        <v>810000</v>
      </c>
      <c r="H89" s="863"/>
      <c r="I89" s="863"/>
      <c r="J89" s="863">
        <v>3810000</v>
      </c>
    </row>
    <row r="90" spans="1:10" ht="15">
      <c r="A90" s="858" t="s">
        <v>588</v>
      </c>
      <c r="B90" s="859" t="s">
        <v>589</v>
      </c>
      <c r="C90" s="860" t="s">
        <v>578</v>
      </c>
      <c r="D90" s="848">
        <v>1057910</v>
      </c>
      <c r="E90" s="861">
        <v>833000</v>
      </c>
      <c r="F90" s="861"/>
      <c r="G90" s="862">
        <v>224910</v>
      </c>
      <c r="H90" s="863"/>
      <c r="I90" s="863"/>
      <c r="J90" s="863">
        <v>1057910</v>
      </c>
    </row>
    <row r="91" spans="1:10" ht="25.5">
      <c r="A91" s="858" t="s">
        <v>590</v>
      </c>
      <c r="B91" s="859" t="s">
        <v>591</v>
      </c>
      <c r="C91" s="860" t="s">
        <v>578</v>
      </c>
      <c r="D91" s="848">
        <v>15112192.280000001</v>
      </c>
      <c r="E91" s="861">
        <v>11899364</v>
      </c>
      <c r="F91" s="861"/>
      <c r="G91" s="862">
        <v>3212828.2800000003</v>
      </c>
      <c r="H91" s="863"/>
      <c r="I91" s="863"/>
      <c r="J91" s="863">
        <v>15112192.280000001</v>
      </c>
    </row>
    <row r="92" spans="1:10" ht="15">
      <c r="A92" s="858" t="s">
        <v>592</v>
      </c>
      <c r="B92" s="859" t="s">
        <v>593</v>
      </c>
      <c r="C92" s="860" t="s">
        <v>578</v>
      </c>
      <c r="D92" s="848">
        <v>11321531.84</v>
      </c>
      <c r="E92" s="861">
        <v>8914592</v>
      </c>
      <c r="F92" s="861"/>
      <c r="G92" s="862">
        <v>2406939.8400000003</v>
      </c>
      <c r="H92" s="863"/>
      <c r="I92" s="863"/>
      <c r="J92" s="863">
        <v>11321531.84</v>
      </c>
    </row>
    <row r="93" spans="1:10" ht="15">
      <c r="A93" s="858" t="s">
        <v>594</v>
      </c>
      <c r="B93" s="859" t="s">
        <v>589</v>
      </c>
      <c r="C93" s="860" t="s">
        <v>578</v>
      </c>
      <c r="D93" s="848">
        <v>1057910</v>
      </c>
      <c r="E93" s="861">
        <v>833000</v>
      </c>
      <c r="F93" s="861"/>
      <c r="G93" s="862">
        <v>224910</v>
      </c>
      <c r="H93" s="863"/>
      <c r="I93" s="863"/>
      <c r="J93" s="863">
        <v>1057910</v>
      </c>
    </row>
    <row r="94" spans="1:10" ht="25.5">
      <c r="A94" s="858" t="s">
        <v>595</v>
      </c>
      <c r="B94" s="859" t="s">
        <v>577</v>
      </c>
      <c r="C94" s="860" t="s">
        <v>578</v>
      </c>
      <c r="D94" s="848">
        <v>1746250</v>
      </c>
      <c r="E94" s="861">
        <v>1375000</v>
      </c>
      <c r="F94" s="861"/>
      <c r="G94" s="862">
        <v>371250</v>
      </c>
      <c r="H94" s="863"/>
      <c r="I94" s="863"/>
      <c r="J94" s="863">
        <v>1746250</v>
      </c>
    </row>
    <row r="95" spans="1:10" ht="25.5">
      <c r="A95" s="858" t="s">
        <v>596</v>
      </c>
      <c r="B95" s="859" t="s">
        <v>585</v>
      </c>
      <c r="C95" s="860" t="s">
        <v>578</v>
      </c>
      <c r="D95" s="848">
        <v>2995574</v>
      </c>
      <c r="E95" s="861">
        <v>2358719.68503937</v>
      </c>
      <c r="F95" s="861"/>
      <c r="G95" s="862">
        <v>636854</v>
      </c>
      <c r="H95" s="863"/>
      <c r="I95" s="863"/>
      <c r="J95" s="863">
        <v>2995574</v>
      </c>
    </row>
    <row r="96" spans="1:10" ht="15">
      <c r="A96" s="858" t="s">
        <v>597</v>
      </c>
      <c r="B96" s="859" t="s">
        <v>598</v>
      </c>
      <c r="C96" s="860" t="s">
        <v>578</v>
      </c>
      <c r="D96" s="848">
        <v>80000</v>
      </c>
      <c r="E96" s="861">
        <v>80000</v>
      </c>
      <c r="F96" s="861"/>
      <c r="G96" s="862">
        <v>0</v>
      </c>
      <c r="H96" s="863"/>
      <c r="I96" s="863"/>
      <c r="J96" s="863">
        <v>80000</v>
      </c>
    </row>
    <row r="97" spans="1:10" ht="15">
      <c r="A97" s="858" t="s">
        <v>599</v>
      </c>
      <c r="B97" s="859" t="s">
        <v>600</v>
      </c>
      <c r="C97" s="860" t="s">
        <v>578</v>
      </c>
      <c r="D97" s="848">
        <v>571500</v>
      </c>
      <c r="E97" s="861">
        <v>450000</v>
      </c>
      <c r="F97" s="861"/>
      <c r="G97" s="862">
        <v>121500</v>
      </c>
      <c r="H97" s="863"/>
      <c r="I97" s="863"/>
      <c r="J97" s="863">
        <v>571500</v>
      </c>
    </row>
    <row r="98" spans="1:10" ht="25.5">
      <c r="A98" s="858" t="s">
        <v>601</v>
      </c>
      <c r="B98" s="859" t="s">
        <v>602</v>
      </c>
      <c r="C98" s="860" t="s">
        <v>578</v>
      </c>
      <c r="D98" s="848">
        <v>6256819</v>
      </c>
      <c r="E98" s="861">
        <v>4926629</v>
      </c>
      <c r="F98" s="861"/>
      <c r="G98" s="862">
        <v>1330190</v>
      </c>
      <c r="H98" s="863"/>
      <c r="I98" s="863"/>
      <c r="J98" s="863">
        <v>6256819</v>
      </c>
    </row>
    <row r="99" spans="1:10" ht="15">
      <c r="A99" s="858" t="s">
        <v>603</v>
      </c>
      <c r="B99" s="859" t="s">
        <v>604</v>
      </c>
      <c r="C99" s="860" t="s">
        <v>578</v>
      </c>
      <c r="D99" s="848">
        <v>1746250</v>
      </c>
      <c r="E99" s="861">
        <v>1375000</v>
      </c>
      <c r="F99" s="861"/>
      <c r="G99" s="862">
        <v>371250</v>
      </c>
      <c r="H99" s="863"/>
      <c r="I99" s="863"/>
      <c r="J99" s="863">
        <v>1746250</v>
      </c>
    </row>
    <row r="100" spans="1:10" ht="15">
      <c r="A100" s="858" t="s">
        <v>605</v>
      </c>
      <c r="B100" s="859" t="s">
        <v>589</v>
      </c>
      <c r="C100" s="860" t="s">
        <v>578</v>
      </c>
      <c r="D100" s="848">
        <v>1057910</v>
      </c>
      <c r="E100" s="861">
        <v>833000</v>
      </c>
      <c r="F100" s="861"/>
      <c r="G100" s="862">
        <v>224910</v>
      </c>
      <c r="H100" s="863"/>
      <c r="I100" s="863"/>
      <c r="J100" s="863">
        <v>1057910</v>
      </c>
    </row>
    <row r="101" spans="1:10" ht="15">
      <c r="A101" s="858" t="s">
        <v>606</v>
      </c>
      <c r="B101" s="859" t="s">
        <v>589</v>
      </c>
      <c r="C101" s="860" t="s">
        <v>578</v>
      </c>
      <c r="D101" s="848">
        <v>4231640</v>
      </c>
      <c r="E101" s="861">
        <v>3332000</v>
      </c>
      <c r="F101" s="861"/>
      <c r="G101" s="862">
        <v>899640</v>
      </c>
      <c r="H101" s="863"/>
      <c r="I101" s="863"/>
      <c r="J101" s="863">
        <v>4231640</v>
      </c>
    </row>
    <row r="102" spans="1:10" ht="25.5">
      <c r="A102" s="858" t="s">
        <v>607</v>
      </c>
      <c r="B102" s="859" t="s">
        <v>608</v>
      </c>
      <c r="C102" s="860" t="s">
        <v>578</v>
      </c>
      <c r="D102" s="848">
        <v>487500</v>
      </c>
      <c r="E102" s="861">
        <v>383858</v>
      </c>
      <c r="F102" s="861"/>
      <c r="G102" s="862">
        <v>103642</v>
      </c>
      <c r="H102" s="863"/>
      <c r="I102" s="863"/>
      <c r="J102" s="863">
        <v>487500</v>
      </c>
    </row>
    <row r="103" spans="1:10" ht="25.5">
      <c r="A103" s="858" t="s">
        <v>609</v>
      </c>
      <c r="B103" s="859" t="s">
        <v>610</v>
      </c>
      <c r="C103" s="860" t="s">
        <v>578</v>
      </c>
      <c r="D103" s="848">
        <v>99695</v>
      </c>
      <c r="E103" s="861">
        <v>78500</v>
      </c>
      <c r="F103" s="861"/>
      <c r="G103" s="862">
        <v>21195</v>
      </c>
      <c r="H103" s="863"/>
      <c r="I103" s="863"/>
      <c r="J103" s="863">
        <v>99695</v>
      </c>
    </row>
    <row r="104" spans="1:10" ht="15">
      <c r="A104" s="858" t="s">
        <v>611</v>
      </c>
      <c r="B104" s="859" t="s">
        <v>612</v>
      </c>
      <c r="C104" s="860" t="s">
        <v>578</v>
      </c>
      <c r="D104" s="848">
        <v>1057910</v>
      </c>
      <c r="E104" s="861">
        <v>833000</v>
      </c>
      <c r="F104" s="861"/>
      <c r="G104" s="862">
        <v>224910.00000000003</v>
      </c>
      <c r="H104" s="863"/>
      <c r="I104" s="863"/>
      <c r="J104" s="863">
        <v>1057910</v>
      </c>
    </row>
    <row r="105" spans="1:10" ht="15">
      <c r="A105" s="858" t="s">
        <v>613</v>
      </c>
      <c r="B105" s="859" t="s">
        <v>612</v>
      </c>
      <c r="C105" s="860" t="s">
        <v>578</v>
      </c>
      <c r="D105" s="848">
        <v>1057910</v>
      </c>
      <c r="E105" s="861">
        <v>833000</v>
      </c>
      <c r="F105" s="861"/>
      <c r="G105" s="862">
        <v>224910.00000000003</v>
      </c>
      <c r="H105" s="863"/>
      <c r="I105" s="863"/>
      <c r="J105" s="863">
        <v>1057910</v>
      </c>
    </row>
    <row r="106" spans="1:10" ht="15">
      <c r="A106" s="858" t="s">
        <v>614</v>
      </c>
      <c r="B106" s="859" t="s">
        <v>615</v>
      </c>
      <c r="C106" s="860" t="s">
        <v>578</v>
      </c>
      <c r="D106" s="848">
        <v>977900</v>
      </c>
      <c r="E106" s="861">
        <v>770000</v>
      </c>
      <c r="F106" s="861"/>
      <c r="G106" s="862">
        <v>207900</v>
      </c>
      <c r="H106" s="863"/>
      <c r="I106" s="863"/>
      <c r="J106" s="863">
        <v>977900</v>
      </c>
    </row>
    <row r="107" spans="1:10" ht="15">
      <c r="A107" s="858" t="s">
        <v>616</v>
      </c>
      <c r="B107" s="859" t="s">
        <v>615</v>
      </c>
      <c r="C107" s="860" t="s">
        <v>578</v>
      </c>
      <c r="D107" s="848">
        <v>228600</v>
      </c>
      <c r="E107" s="861">
        <v>180000</v>
      </c>
      <c r="F107" s="861"/>
      <c r="G107" s="862">
        <v>48600</v>
      </c>
      <c r="H107" s="863"/>
      <c r="I107" s="863"/>
      <c r="J107" s="863">
        <v>228600</v>
      </c>
    </row>
    <row r="108" spans="1:10" ht="15">
      <c r="A108" s="858" t="s">
        <v>617</v>
      </c>
      <c r="B108" s="859" t="s">
        <v>612</v>
      </c>
      <c r="C108" s="860" t="s">
        <v>578</v>
      </c>
      <c r="D108" s="848">
        <v>1057910</v>
      </c>
      <c r="E108" s="861">
        <v>833000</v>
      </c>
      <c r="F108" s="861"/>
      <c r="G108" s="862">
        <v>224910</v>
      </c>
      <c r="H108" s="863"/>
      <c r="I108" s="863"/>
      <c r="J108" s="863">
        <v>1057910</v>
      </c>
    </row>
    <row r="109" spans="1:10" ht="15">
      <c r="A109" s="858" t="s">
        <v>618</v>
      </c>
      <c r="B109" s="859" t="s">
        <v>612</v>
      </c>
      <c r="C109" s="860" t="s">
        <v>578</v>
      </c>
      <c r="D109" s="848">
        <v>1057910</v>
      </c>
      <c r="E109" s="861">
        <v>833000</v>
      </c>
      <c r="F109" s="861"/>
      <c r="G109" s="862">
        <v>224910</v>
      </c>
      <c r="H109" s="863"/>
      <c r="I109" s="863"/>
      <c r="J109" s="863">
        <v>1057910</v>
      </c>
    </row>
    <row r="110" spans="1:10" ht="15">
      <c r="A110" s="858" t="s">
        <v>619</v>
      </c>
      <c r="B110" s="859" t="s">
        <v>612</v>
      </c>
      <c r="C110" s="860" t="s">
        <v>578</v>
      </c>
      <c r="D110" s="848">
        <v>1057910</v>
      </c>
      <c r="E110" s="861">
        <v>833000</v>
      </c>
      <c r="F110" s="861"/>
      <c r="G110" s="862">
        <v>224910</v>
      </c>
      <c r="H110" s="863"/>
      <c r="I110" s="863"/>
      <c r="J110" s="863">
        <v>1057910</v>
      </c>
    </row>
    <row r="111" spans="1:10" ht="15">
      <c r="A111" s="858" t="s">
        <v>620</v>
      </c>
      <c r="B111" s="859" t="s">
        <v>612</v>
      </c>
      <c r="C111" s="860" t="s">
        <v>578</v>
      </c>
      <c r="D111" s="848">
        <v>1057910</v>
      </c>
      <c r="E111" s="861">
        <v>833000</v>
      </c>
      <c r="F111" s="861"/>
      <c r="G111" s="862">
        <v>224910</v>
      </c>
      <c r="H111" s="863"/>
      <c r="I111" s="863"/>
      <c r="J111" s="863">
        <v>1057910</v>
      </c>
    </row>
    <row r="112" spans="1:10" ht="15">
      <c r="A112" s="858" t="s">
        <v>621</v>
      </c>
      <c r="B112" s="859" t="s">
        <v>612</v>
      </c>
      <c r="C112" s="860" t="s">
        <v>578</v>
      </c>
      <c r="D112" s="851">
        <v>1057910</v>
      </c>
      <c r="E112" s="861">
        <v>833000</v>
      </c>
      <c r="F112" s="861"/>
      <c r="G112" s="861">
        <v>224910.00000000003</v>
      </c>
      <c r="H112" s="863"/>
      <c r="I112" s="863"/>
      <c r="J112" s="863">
        <v>1057910</v>
      </c>
    </row>
    <row r="113" spans="1:10" ht="15">
      <c r="A113" s="858" t="s">
        <v>622</v>
      </c>
      <c r="B113" s="864" t="s">
        <v>623</v>
      </c>
      <c r="C113" s="860" t="s">
        <v>578</v>
      </c>
      <c r="D113" s="851">
        <v>808188.63</v>
      </c>
      <c r="E113" s="861">
        <v>636369</v>
      </c>
      <c r="F113" s="861"/>
      <c r="G113" s="861">
        <v>171819.63</v>
      </c>
      <c r="H113" s="863"/>
      <c r="I113" s="863"/>
      <c r="J113" s="863">
        <v>808188.63</v>
      </c>
    </row>
    <row r="114" spans="1:10" ht="15">
      <c r="A114" s="858" t="s">
        <v>624</v>
      </c>
      <c r="B114" s="859" t="s">
        <v>612</v>
      </c>
      <c r="C114" s="860" t="s">
        <v>578</v>
      </c>
      <c r="D114" s="851">
        <v>1057910</v>
      </c>
      <c r="E114" s="861">
        <v>833000</v>
      </c>
      <c r="F114" s="861"/>
      <c r="G114" s="861">
        <v>224910.00000000003</v>
      </c>
      <c r="H114" s="863"/>
      <c r="I114" s="863"/>
      <c r="J114" s="863">
        <v>1057910</v>
      </c>
    </row>
    <row r="115" spans="1:10" ht="15">
      <c r="A115" s="858" t="s">
        <v>625</v>
      </c>
      <c r="B115" s="859" t="s">
        <v>612</v>
      </c>
      <c r="C115" s="860" t="s">
        <v>578</v>
      </c>
      <c r="D115" s="851">
        <v>1057910</v>
      </c>
      <c r="E115" s="861">
        <v>833000</v>
      </c>
      <c r="F115" s="861"/>
      <c r="G115" s="861">
        <v>224910</v>
      </c>
      <c r="H115" s="863"/>
      <c r="I115" s="863"/>
      <c r="J115" s="863">
        <v>1057910</v>
      </c>
    </row>
    <row r="116" spans="1:10" ht="15">
      <c r="A116" s="858" t="s">
        <v>626</v>
      </c>
      <c r="B116" s="859" t="s">
        <v>612</v>
      </c>
      <c r="C116" s="860" t="s">
        <v>578</v>
      </c>
      <c r="D116" s="848">
        <v>1057910</v>
      </c>
      <c r="E116" s="861">
        <v>833000</v>
      </c>
      <c r="F116" s="861"/>
      <c r="G116" s="862">
        <v>224910</v>
      </c>
      <c r="H116" s="863"/>
      <c r="I116" s="863"/>
      <c r="J116" s="863">
        <v>1057910</v>
      </c>
    </row>
    <row r="117" spans="1:10" ht="15">
      <c r="A117" s="858" t="s">
        <v>627</v>
      </c>
      <c r="B117" s="859" t="s">
        <v>612</v>
      </c>
      <c r="C117" s="860" t="s">
        <v>578</v>
      </c>
      <c r="D117" s="848">
        <v>1057910</v>
      </c>
      <c r="E117" s="866">
        <v>833000</v>
      </c>
      <c r="F117" s="861"/>
      <c r="G117" s="866">
        <v>224910</v>
      </c>
      <c r="H117" s="863"/>
      <c r="I117" s="863"/>
      <c r="J117" s="863">
        <v>1057910</v>
      </c>
    </row>
    <row r="118" spans="1:10" ht="15">
      <c r="A118" s="858" t="s">
        <v>628</v>
      </c>
      <c r="B118" s="864" t="s">
        <v>629</v>
      </c>
      <c r="C118" s="860" t="s">
        <v>578</v>
      </c>
      <c r="D118" s="848">
        <v>5143500</v>
      </c>
      <c r="E118" s="861">
        <v>4050000</v>
      </c>
      <c r="F118" s="861"/>
      <c r="G118" s="862">
        <v>1093500</v>
      </c>
      <c r="H118" s="863"/>
      <c r="I118" s="863"/>
      <c r="J118" s="863">
        <v>5143500</v>
      </c>
    </row>
    <row r="119" spans="1:10" ht="15">
      <c r="A119" s="868"/>
      <c r="B119" s="868"/>
      <c r="C119" s="854"/>
      <c r="D119" s="855">
        <f>SUM(D9:D118)</f>
        <v>673125778.2199999</v>
      </c>
      <c r="E119" s="855">
        <f aca="true" t="shared" si="0" ref="E119:J119">SUM(E9:E118)</f>
        <v>514402819.68503934</v>
      </c>
      <c r="F119" s="855">
        <f t="shared" si="0"/>
        <v>21183633</v>
      </c>
      <c r="G119" s="855">
        <f t="shared" si="0"/>
        <v>137539328.06</v>
      </c>
      <c r="H119" s="855">
        <f t="shared" si="0"/>
        <v>179374408.25</v>
      </c>
      <c r="I119" s="855">
        <f t="shared" si="0"/>
        <v>6144245</v>
      </c>
      <c r="J119" s="855">
        <f t="shared" si="0"/>
        <v>465895976.96999997</v>
      </c>
    </row>
    <row r="120" spans="1:10" ht="15">
      <c r="A120" s="869"/>
      <c r="B120" s="870"/>
      <c r="C120" s="871"/>
      <c r="D120" s="872"/>
      <c r="E120" s="872"/>
      <c r="F120" s="872"/>
      <c r="G120" s="872"/>
      <c r="H120" s="872"/>
      <c r="I120" s="872"/>
      <c r="J120" s="873"/>
    </row>
    <row r="121" spans="1:10" ht="15.75">
      <c r="A121" s="874" t="s">
        <v>630</v>
      </c>
      <c r="B121" s="875"/>
      <c r="C121" s="875"/>
      <c r="D121" s="875"/>
      <c r="E121" s="875"/>
      <c r="F121" s="875"/>
      <c r="G121" s="875"/>
      <c r="H121" s="875"/>
      <c r="I121" s="875"/>
      <c r="J121" s="876"/>
    </row>
    <row r="122" spans="1:10" ht="25.5">
      <c r="A122" s="858" t="s">
        <v>11</v>
      </c>
      <c r="B122" s="859" t="s">
        <v>512</v>
      </c>
      <c r="C122" s="860" t="s">
        <v>496</v>
      </c>
      <c r="D122" s="848"/>
      <c r="E122" s="861"/>
      <c r="F122" s="861"/>
      <c r="G122" s="862"/>
      <c r="H122" s="863">
        <v>7306792</v>
      </c>
      <c r="I122" s="863">
        <v>1085557</v>
      </c>
      <c r="J122" s="863"/>
    </row>
    <row r="123" spans="1:10" ht="25.5">
      <c r="A123" s="858" t="s">
        <v>16</v>
      </c>
      <c r="B123" s="859" t="s">
        <v>508</v>
      </c>
      <c r="C123" s="860" t="s">
        <v>496</v>
      </c>
      <c r="D123" s="848"/>
      <c r="E123" s="861"/>
      <c r="F123" s="861"/>
      <c r="G123" s="862"/>
      <c r="H123" s="863">
        <v>13318799</v>
      </c>
      <c r="I123" s="863"/>
      <c r="J123" s="863"/>
    </row>
    <row r="124" spans="1:10" ht="15">
      <c r="A124" s="845"/>
      <c r="B124" s="845"/>
      <c r="C124" s="840"/>
      <c r="D124" s="841"/>
      <c r="E124" s="842"/>
      <c r="F124" s="842"/>
      <c r="G124" s="842"/>
      <c r="H124" s="843"/>
      <c r="I124" s="843"/>
      <c r="J124" s="843"/>
    </row>
    <row r="125" spans="1:10" ht="15.75">
      <c r="A125" s="845"/>
      <c r="B125" s="877" t="s">
        <v>204</v>
      </c>
      <c r="C125" s="878"/>
      <c r="D125" s="879">
        <f>SUM(D122:D123,D119)</f>
        <v>673125778.2199999</v>
      </c>
      <c r="E125" s="879">
        <f aca="true" t="shared" si="1" ref="E125:J125">SUM(E122:E123,E119)</f>
        <v>514402819.68503934</v>
      </c>
      <c r="F125" s="879">
        <f t="shared" si="1"/>
        <v>21183633</v>
      </c>
      <c r="G125" s="879">
        <f t="shared" si="1"/>
        <v>137539328.06</v>
      </c>
      <c r="H125" s="879">
        <f t="shared" si="1"/>
        <v>199999999.25</v>
      </c>
      <c r="I125" s="879">
        <f t="shared" si="1"/>
        <v>7229802</v>
      </c>
      <c r="J125" s="879">
        <f t="shared" si="1"/>
        <v>465895976.96999997</v>
      </c>
    </row>
  </sheetData>
  <sheetProtection/>
  <mergeCells count="3">
    <mergeCell ref="A1:J1"/>
    <mergeCell ref="B7:C7"/>
    <mergeCell ref="A121:J121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landscape" paperSize="9" scale="70" r:id="rId1"/>
  <headerFooter>
    <oddHeader>&amp;R&amp;A</oddHeader>
    <oddFooter>&amp;C&amp;P/&amp;N</oddFooter>
  </headerFooter>
  <rowBreaks count="3" manualBreakCount="3">
    <brk id="29" max="255" man="1"/>
    <brk id="62" max="255" man="1"/>
    <brk id="100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60" zoomScalePageLayoutView="0" workbookViewId="0" topLeftCell="A1">
      <selection activeCell="A7" sqref="A7"/>
    </sheetView>
  </sheetViews>
  <sheetFormatPr defaultColWidth="9.140625" defaultRowHeight="15"/>
  <cols>
    <col min="1" max="1" width="36.8515625" style="0" customWidth="1"/>
    <col min="2" max="7" width="13.140625" style="0" customWidth="1"/>
    <col min="8" max="8" width="14.00390625" style="0" customWidth="1"/>
    <col min="10" max="10" width="18.421875" style="0" customWidth="1"/>
  </cols>
  <sheetData>
    <row r="1" spans="1:11" ht="17.25">
      <c r="A1" s="811" t="s">
        <v>1123</v>
      </c>
      <c r="B1" s="811"/>
      <c r="C1" s="811"/>
      <c r="D1" s="811"/>
      <c r="E1" s="811"/>
      <c r="F1" s="811"/>
      <c r="G1" s="811"/>
      <c r="H1" s="811"/>
      <c r="I1" s="609"/>
      <c r="J1" s="609"/>
      <c r="K1" s="592"/>
    </row>
    <row r="2" spans="1:11" ht="15" customHeight="1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592"/>
    </row>
    <row r="3" spans="8:9" ht="15">
      <c r="H3" s="466"/>
      <c r="I3" s="466"/>
    </row>
    <row r="4" spans="8:9" ht="15">
      <c r="H4" s="466"/>
      <c r="I4" s="466"/>
    </row>
    <row r="5" spans="1:9" ht="15.75">
      <c r="A5" s="468" t="s">
        <v>631</v>
      </c>
      <c r="B5" s="469"/>
      <c r="C5" s="469"/>
      <c r="D5" s="469"/>
      <c r="E5" s="469"/>
      <c r="F5" s="466"/>
      <c r="G5" s="466"/>
      <c r="H5" s="466"/>
      <c r="I5" s="466"/>
    </row>
    <row r="6" spans="1:9" ht="15.75">
      <c r="A6" s="470" t="s">
        <v>632</v>
      </c>
      <c r="B6" s="470"/>
      <c r="C6" s="470"/>
      <c r="D6" s="470"/>
      <c r="E6" s="470"/>
      <c r="F6" s="466"/>
      <c r="G6" s="466"/>
      <c r="H6" s="466"/>
      <c r="I6" s="466"/>
    </row>
    <row r="7" spans="1:9" ht="15">
      <c r="A7" s="471" t="s">
        <v>633</v>
      </c>
      <c r="B7" s="466"/>
      <c r="C7" s="466"/>
      <c r="D7" s="466"/>
      <c r="E7" s="466"/>
      <c r="F7" s="466"/>
      <c r="G7" s="466"/>
      <c r="H7" s="466"/>
      <c r="I7" s="466"/>
    </row>
    <row r="8" spans="1:9" ht="15.75">
      <c r="A8" s="472" t="s">
        <v>634</v>
      </c>
      <c r="B8" s="472"/>
      <c r="C8" s="472"/>
      <c r="D8" s="472"/>
      <c r="E8" s="472"/>
      <c r="F8" s="466"/>
      <c r="G8" s="466"/>
      <c r="H8" s="466"/>
      <c r="I8" s="466"/>
    </row>
    <row r="9" spans="1:9" ht="16.5" thickBot="1">
      <c r="A9" s="472"/>
      <c r="B9" s="472"/>
      <c r="C9" s="812" t="s">
        <v>635</v>
      </c>
      <c r="D9" s="812"/>
      <c r="E9" s="812"/>
      <c r="F9" s="812"/>
      <c r="G9" s="812"/>
      <c r="H9" s="466"/>
      <c r="I9" s="466"/>
    </row>
    <row r="10" spans="1:8" ht="38.25">
      <c r="A10" s="473" t="s">
        <v>636</v>
      </c>
      <c r="B10" s="474" t="s">
        <v>637</v>
      </c>
      <c r="C10" s="475" t="s">
        <v>638</v>
      </c>
      <c r="D10" s="475" t="s">
        <v>639</v>
      </c>
      <c r="E10" s="475" t="s">
        <v>640</v>
      </c>
      <c r="F10" s="475" t="s">
        <v>641</v>
      </c>
      <c r="G10" s="475" t="s">
        <v>642</v>
      </c>
      <c r="H10" s="474" t="s">
        <v>643</v>
      </c>
    </row>
    <row r="11" spans="1:8" ht="36">
      <c r="A11" s="476" t="s">
        <v>644</v>
      </c>
      <c r="B11" s="477">
        <v>40</v>
      </c>
      <c r="C11" s="477">
        <v>2</v>
      </c>
      <c r="D11" s="477">
        <v>7</v>
      </c>
      <c r="E11" s="477">
        <v>12</v>
      </c>
      <c r="F11" s="477">
        <v>15</v>
      </c>
      <c r="G11" s="477"/>
      <c r="H11" s="477">
        <v>42</v>
      </c>
    </row>
    <row r="12" spans="1:8" ht="24">
      <c r="A12" s="478" t="s">
        <v>645</v>
      </c>
      <c r="B12" s="477">
        <v>0</v>
      </c>
      <c r="C12" s="477">
        <v>1</v>
      </c>
      <c r="D12" s="477">
        <v>1</v>
      </c>
      <c r="E12" s="477">
        <v>0</v>
      </c>
      <c r="F12" s="477">
        <v>2</v>
      </c>
      <c r="G12" s="477"/>
      <c r="H12" s="477">
        <v>2</v>
      </c>
    </row>
    <row r="13" spans="1:8" ht="24">
      <c r="A13" s="478" t="s">
        <v>646</v>
      </c>
      <c r="B13" s="477">
        <v>580</v>
      </c>
      <c r="C13" s="477">
        <v>598</v>
      </c>
      <c r="D13" s="477">
        <v>632</v>
      </c>
      <c r="E13" s="477">
        <v>692</v>
      </c>
      <c r="F13" s="477">
        <v>577</v>
      </c>
      <c r="G13" s="477"/>
      <c r="H13" s="477">
        <v>577</v>
      </c>
    </row>
    <row r="14" spans="1:8" ht="15">
      <c r="A14" s="478" t="s">
        <v>647</v>
      </c>
      <c r="B14" s="477">
        <v>0</v>
      </c>
      <c r="C14" s="477">
        <v>1</v>
      </c>
      <c r="D14" s="477">
        <v>0</v>
      </c>
      <c r="E14" s="477">
        <v>0</v>
      </c>
      <c r="F14" s="477">
        <v>1</v>
      </c>
      <c r="G14" s="477"/>
      <c r="H14" s="477">
        <v>1</v>
      </c>
    </row>
    <row r="15" spans="1:8" ht="24">
      <c r="A15" s="478" t="s">
        <v>648</v>
      </c>
      <c r="B15" s="477">
        <v>0</v>
      </c>
      <c r="C15" s="477">
        <v>25</v>
      </c>
      <c r="D15" s="477">
        <v>0</v>
      </c>
      <c r="E15" s="477">
        <v>0</v>
      </c>
      <c r="F15" s="477">
        <v>25</v>
      </c>
      <c r="G15" s="477"/>
      <c r="H15" s="477">
        <v>25</v>
      </c>
    </row>
    <row r="16" spans="1:8" ht="24">
      <c r="A16" s="478" t="s">
        <v>649</v>
      </c>
      <c r="B16" s="477">
        <v>0</v>
      </c>
      <c r="C16" s="477">
        <v>38</v>
      </c>
      <c r="D16" s="477">
        <v>38</v>
      </c>
      <c r="E16" s="477">
        <v>38</v>
      </c>
      <c r="F16" s="477">
        <v>38</v>
      </c>
      <c r="G16" s="477"/>
      <c r="H16" s="477">
        <v>38</v>
      </c>
    </row>
    <row r="17" spans="1:8" ht="24">
      <c r="A17" s="478" t="s">
        <v>650</v>
      </c>
      <c r="B17" s="477">
        <v>0.6</v>
      </c>
      <c r="C17" s="477">
        <v>0.2</v>
      </c>
      <c r="D17" s="477">
        <v>0.8</v>
      </c>
      <c r="E17" s="477">
        <v>0.4</v>
      </c>
      <c r="F17" s="477">
        <v>5</v>
      </c>
      <c r="G17" s="477"/>
      <c r="H17" s="477">
        <v>0.6</v>
      </c>
    </row>
    <row r="18" spans="1:8" ht="24">
      <c r="A18" s="478" t="s">
        <v>651</v>
      </c>
      <c r="B18" s="477">
        <v>5</v>
      </c>
      <c r="C18" s="477">
        <v>0</v>
      </c>
      <c r="D18" s="477">
        <v>0.1</v>
      </c>
      <c r="E18" s="477">
        <v>0.1</v>
      </c>
      <c r="F18" s="477">
        <v>0</v>
      </c>
      <c r="G18" s="477"/>
      <c r="H18" s="477">
        <v>5</v>
      </c>
    </row>
    <row r="19" spans="1:9" ht="15">
      <c r="A19" s="466"/>
      <c r="B19" s="466"/>
      <c r="C19" s="466"/>
      <c r="D19" s="466"/>
      <c r="E19" s="466"/>
      <c r="F19" s="466"/>
      <c r="G19" s="466"/>
      <c r="H19" s="466"/>
      <c r="I19" s="466"/>
    </row>
    <row r="20" spans="1:9" ht="15">
      <c r="A20" s="466"/>
      <c r="B20" s="466"/>
      <c r="C20" s="466"/>
      <c r="D20" s="466"/>
      <c r="E20" s="466"/>
      <c r="F20" s="466"/>
      <c r="G20" s="466"/>
      <c r="H20" s="466"/>
      <c r="I20" s="466"/>
    </row>
    <row r="21" spans="1:9" ht="15">
      <c r="A21" s="466"/>
      <c r="B21" s="466"/>
      <c r="C21" s="466"/>
      <c r="D21" s="466"/>
      <c r="E21" s="466"/>
      <c r="F21" s="466"/>
      <c r="G21" s="466"/>
      <c r="H21" s="466"/>
      <c r="I21" s="466"/>
    </row>
    <row r="22" spans="1:9" ht="15">
      <c r="A22" s="466"/>
      <c r="B22" s="466"/>
      <c r="C22" s="466"/>
      <c r="D22" s="466"/>
      <c r="E22" s="466"/>
      <c r="F22" s="466"/>
      <c r="G22" s="466"/>
      <c r="H22" s="466"/>
      <c r="I22" s="466"/>
    </row>
    <row r="23" spans="1:9" ht="15">
      <c r="A23" s="466"/>
      <c r="B23" s="466"/>
      <c r="C23" s="466"/>
      <c r="D23" s="466"/>
      <c r="E23" s="466"/>
      <c r="F23" s="466"/>
      <c r="G23" s="466"/>
      <c r="H23" s="466"/>
      <c r="I23" s="466"/>
    </row>
  </sheetData>
  <sheetProtection/>
  <mergeCells count="2">
    <mergeCell ref="C9:G9"/>
    <mergeCell ref="A1:H1"/>
  </mergeCells>
  <printOptions/>
  <pageMargins left="0.7086614173228347" right="0.7086614173228347" top="0.7480314960629921" bottom="0.62" header="0.31496062992125984" footer="0.31496062992125984"/>
  <pageSetup fitToHeight="1" fitToWidth="1" horizontalDpi="600" verticalDpi="600" orientation="landscape" paperSize="9" r:id="rId1"/>
  <headerFooter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60" zoomScalePageLayoutView="0" workbookViewId="0" topLeftCell="A1">
      <selection activeCell="K52" sqref="K52"/>
    </sheetView>
  </sheetViews>
  <sheetFormatPr defaultColWidth="9.140625" defaultRowHeight="15"/>
  <cols>
    <col min="1" max="1" width="33.421875" style="0" customWidth="1"/>
    <col min="2" max="2" width="11.140625" style="0" customWidth="1"/>
    <col min="8" max="8" width="13.7109375" style="0" customWidth="1"/>
  </cols>
  <sheetData>
    <row r="1" spans="1:10" ht="17.25">
      <c r="A1" s="811" t="s">
        <v>1123</v>
      </c>
      <c r="B1" s="811"/>
      <c r="C1" s="811"/>
      <c r="D1" s="811"/>
      <c r="E1" s="811"/>
      <c r="F1" s="811"/>
      <c r="G1" s="811"/>
      <c r="H1" s="811"/>
      <c r="I1" s="593"/>
      <c r="J1" s="479"/>
    </row>
    <row r="2" spans="1:10" ht="15">
      <c r="A2" s="467"/>
      <c r="B2" s="467"/>
      <c r="C2" s="467"/>
      <c r="D2" s="467"/>
      <c r="E2" s="467"/>
      <c r="F2" s="479"/>
      <c r="G2" s="479"/>
      <c r="H2" s="479"/>
      <c r="I2" s="479"/>
      <c r="J2" s="479"/>
    </row>
    <row r="3" spans="1:10" ht="18.75">
      <c r="A3" s="813"/>
      <c r="B3" s="813"/>
      <c r="C3" s="813"/>
      <c r="D3" s="813"/>
      <c r="E3" s="813"/>
      <c r="F3" s="813"/>
      <c r="G3" s="813"/>
      <c r="H3" s="479"/>
      <c r="I3" s="479"/>
      <c r="J3" s="479"/>
    </row>
    <row r="4" spans="1:10" ht="15">
      <c r="A4" s="479"/>
      <c r="B4" s="479"/>
      <c r="C4" s="479"/>
      <c r="D4" s="479"/>
      <c r="E4" s="479"/>
      <c r="F4" s="479"/>
      <c r="G4" s="479"/>
      <c r="H4" s="479"/>
      <c r="I4" s="479"/>
      <c r="J4" s="479"/>
    </row>
    <row r="5" spans="1:10" ht="15.75">
      <c r="A5" s="480" t="s">
        <v>652</v>
      </c>
      <c r="B5" s="481"/>
      <c r="C5" s="481"/>
      <c r="D5" s="481"/>
      <c r="E5" s="481"/>
      <c r="F5" s="479"/>
      <c r="G5" s="479"/>
      <c r="H5" s="479"/>
      <c r="I5" s="479"/>
      <c r="J5" s="479"/>
    </row>
    <row r="6" spans="1:10" ht="15.75">
      <c r="A6" s="482" t="s">
        <v>653</v>
      </c>
      <c r="B6" s="482"/>
      <c r="C6" s="482"/>
      <c r="D6" s="482"/>
      <c r="E6" s="482"/>
      <c r="F6" s="479"/>
      <c r="G6" s="479"/>
      <c r="H6" s="479"/>
      <c r="I6" s="479"/>
      <c r="J6" s="479"/>
    </row>
    <row r="7" spans="1:10" ht="15.75">
      <c r="A7" s="482" t="s">
        <v>654</v>
      </c>
      <c r="B7" s="482"/>
      <c r="C7" s="482"/>
      <c r="D7" s="482"/>
      <c r="E7" s="482"/>
      <c r="F7" s="479"/>
      <c r="G7" s="479"/>
      <c r="H7" s="479"/>
      <c r="I7" s="479"/>
      <c r="J7" s="479"/>
    </row>
    <row r="8" spans="1:10" ht="15.75">
      <c r="A8" s="483" t="s">
        <v>634</v>
      </c>
      <c r="B8" s="483"/>
      <c r="C8" s="483"/>
      <c r="D8" s="483"/>
      <c r="E8" s="483"/>
      <c r="F8" s="479"/>
      <c r="G8" s="479"/>
      <c r="H8" s="479"/>
      <c r="I8" s="479"/>
      <c r="J8" s="479"/>
    </row>
    <row r="9" spans="1:10" ht="16.5" thickBot="1">
      <c r="A9" s="483"/>
      <c r="B9" s="483"/>
      <c r="C9" s="814" t="s">
        <v>635</v>
      </c>
      <c r="D9" s="814"/>
      <c r="E9" s="814"/>
      <c r="F9" s="814"/>
      <c r="G9" s="814"/>
      <c r="H9" s="479"/>
      <c r="I9" s="479"/>
      <c r="J9" s="479"/>
    </row>
    <row r="10" spans="1:10" ht="51">
      <c r="A10" s="485" t="s">
        <v>655</v>
      </c>
      <c r="B10" s="475" t="s">
        <v>637</v>
      </c>
      <c r="C10" s="475" t="s">
        <v>638</v>
      </c>
      <c r="D10" s="475" t="s">
        <v>639</v>
      </c>
      <c r="E10" s="475" t="s">
        <v>640</v>
      </c>
      <c r="F10" s="475" t="s">
        <v>641</v>
      </c>
      <c r="G10" s="475" t="s">
        <v>642</v>
      </c>
      <c r="H10" s="486" t="s">
        <v>656</v>
      </c>
      <c r="J10" s="484"/>
    </row>
    <row r="11" spans="1:10" ht="24">
      <c r="A11" s="487" t="s">
        <v>657</v>
      </c>
      <c r="B11" s="488">
        <v>0</v>
      </c>
      <c r="C11" s="489">
        <v>1</v>
      </c>
      <c r="D11" s="489">
        <v>1</v>
      </c>
      <c r="E11" s="489">
        <v>1</v>
      </c>
      <c r="F11" s="594">
        <v>1</v>
      </c>
      <c r="G11" s="490"/>
      <c r="H11" s="491">
        <v>1</v>
      </c>
      <c r="J11" s="479"/>
    </row>
    <row r="12" spans="1:10" ht="48">
      <c r="A12" s="487" t="s">
        <v>658</v>
      </c>
      <c r="B12" s="488">
        <v>1</v>
      </c>
      <c r="C12" s="489">
        <v>2</v>
      </c>
      <c r="D12" s="489">
        <v>4</v>
      </c>
      <c r="E12" s="489">
        <v>3</v>
      </c>
      <c r="F12" s="594">
        <v>3</v>
      </c>
      <c r="G12" s="490"/>
      <c r="H12" s="491">
        <v>7</v>
      </c>
      <c r="J12" s="479"/>
    </row>
    <row r="13" spans="1:10" ht="24">
      <c r="A13" s="487" t="s">
        <v>649</v>
      </c>
      <c r="B13" s="488">
        <v>0</v>
      </c>
      <c r="C13" s="489">
        <v>26</v>
      </c>
      <c r="D13" s="489">
        <v>26</v>
      </c>
      <c r="E13" s="489">
        <v>26</v>
      </c>
      <c r="F13" s="594">
        <v>26</v>
      </c>
      <c r="G13" s="490"/>
      <c r="H13" s="491">
        <v>26</v>
      </c>
      <c r="J13" s="479"/>
    </row>
    <row r="14" spans="1:10" ht="24">
      <c r="A14" s="487" t="s">
        <v>645</v>
      </c>
      <c r="B14" s="488">
        <v>0</v>
      </c>
      <c r="C14" s="489">
        <v>1</v>
      </c>
      <c r="D14" s="489">
        <v>1</v>
      </c>
      <c r="E14" s="489">
        <v>1</v>
      </c>
      <c r="F14" s="594">
        <v>1</v>
      </c>
      <c r="G14" s="490"/>
      <c r="H14" s="491">
        <v>1</v>
      </c>
      <c r="J14" s="479"/>
    </row>
    <row r="15" spans="1:10" ht="36">
      <c r="A15" s="487" t="s">
        <v>646</v>
      </c>
      <c r="B15" s="488">
        <v>222</v>
      </c>
      <c r="C15" s="489">
        <v>356</v>
      </c>
      <c r="D15" s="489">
        <v>348</v>
      </c>
      <c r="E15" s="489">
        <v>310</v>
      </c>
      <c r="F15" s="594">
        <v>310</v>
      </c>
      <c r="G15" s="490"/>
      <c r="H15" s="491">
        <v>280</v>
      </c>
      <c r="J15" s="479"/>
    </row>
    <row r="16" spans="1:10" ht="36">
      <c r="A16" s="487" t="s">
        <v>659</v>
      </c>
      <c r="B16" s="488">
        <v>35</v>
      </c>
      <c r="C16" s="492">
        <v>72</v>
      </c>
      <c r="D16" s="492">
        <v>23</v>
      </c>
      <c r="E16" s="492">
        <v>79</v>
      </c>
      <c r="F16" s="595">
        <v>79</v>
      </c>
      <c r="G16" s="493"/>
      <c r="H16" s="491">
        <v>35</v>
      </c>
      <c r="J16" s="479"/>
    </row>
    <row r="17" spans="1:10" ht="24">
      <c r="A17" s="487" t="s">
        <v>660</v>
      </c>
      <c r="B17" s="488">
        <v>0</v>
      </c>
      <c r="C17" s="489">
        <v>15</v>
      </c>
      <c r="D17" s="489">
        <v>15</v>
      </c>
      <c r="E17" s="489">
        <v>15</v>
      </c>
      <c r="F17" s="594">
        <v>15</v>
      </c>
      <c r="G17" s="490"/>
      <c r="H17" s="491">
        <v>15</v>
      </c>
      <c r="J17" s="479"/>
    </row>
    <row r="18" spans="1:10" ht="15">
      <c r="A18" s="487" t="s">
        <v>661</v>
      </c>
      <c r="B18" s="488">
        <v>0</v>
      </c>
      <c r="C18" s="489">
        <v>13</v>
      </c>
      <c r="D18" s="489">
        <v>13</v>
      </c>
      <c r="E18" s="489">
        <v>13</v>
      </c>
      <c r="F18" s="594">
        <v>13</v>
      </c>
      <c r="G18" s="490"/>
      <c r="H18" s="491">
        <v>13</v>
      </c>
      <c r="J18" s="479"/>
    </row>
    <row r="19" spans="1:10" ht="36">
      <c r="A19" s="487" t="s">
        <v>662</v>
      </c>
      <c r="B19" s="488">
        <v>0</v>
      </c>
      <c r="C19" s="489">
        <v>13</v>
      </c>
      <c r="D19" s="489">
        <v>13</v>
      </c>
      <c r="E19" s="489">
        <v>13</v>
      </c>
      <c r="F19" s="594">
        <v>13</v>
      </c>
      <c r="G19" s="490"/>
      <c r="H19" s="491">
        <v>13</v>
      </c>
      <c r="J19" s="479"/>
    </row>
    <row r="20" spans="1:10" ht="15">
      <c r="A20" s="479"/>
      <c r="B20" s="479"/>
      <c r="C20" s="479"/>
      <c r="D20" s="479"/>
      <c r="E20" s="479"/>
      <c r="F20" s="479"/>
      <c r="G20" s="479"/>
      <c r="H20" s="479"/>
      <c r="I20" s="479"/>
      <c r="J20" s="479"/>
    </row>
    <row r="21" spans="1:10" ht="15">
      <c r="A21" s="479"/>
      <c r="B21" s="479"/>
      <c r="C21" s="479"/>
      <c r="D21" s="479"/>
      <c r="E21" s="479"/>
      <c r="F21" s="479"/>
      <c r="G21" s="479"/>
      <c r="H21" s="479"/>
      <c r="I21" s="479"/>
      <c r="J21" s="479"/>
    </row>
    <row r="22" spans="1:10" ht="15">
      <c r="A22" s="479"/>
      <c r="B22" s="479"/>
      <c r="C22" s="479"/>
      <c r="D22" s="479"/>
      <c r="E22" s="479"/>
      <c r="F22" s="479"/>
      <c r="G22" s="479"/>
      <c r="H22" s="479"/>
      <c r="I22" s="479"/>
      <c r="J22" s="479"/>
    </row>
  </sheetData>
  <sheetProtection/>
  <mergeCells count="3">
    <mergeCell ref="A3:G3"/>
    <mergeCell ref="C9:G9"/>
    <mergeCell ref="A1:H1"/>
  </mergeCells>
  <printOptions horizontalCentered="1" verticalCentered="1"/>
  <pageMargins left="0.7086614173228347" right="0.7086614173228347" top="0.54" bottom="0.3937007874015748" header="0.31496062992125984" footer="0.15748031496062992"/>
  <pageSetup fitToHeight="1" fitToWidth="1" horizontalDpi="600" verticalDpi="600" orientation="landscape" paperSize="9" r:id="rId1"/>
  <headerFooter>
    <oddHeader>&amp;R&amp;A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view="pageBreakPreview" zoomScale="60" zoomScalePageLayoutView="0" workbookViewId="0" topLeftCell="A1">
      <selection activeCell="C9" sqref="C9"/>
    </sheetView>
  </sheetViews>
  <sheetFormatPr defaultColWidth="9.140625" defaultRowHeight="15"/>
  <cols>
    <col min="1" max="1" width="4.7109375" style="0" customWidth="1"/>
    <col min="2" max="2" width="50.140625" style="0" customWidth="1"/>
    <col min="3" max="3" width="37.8515625" style="0" customWidth="1"/>
    <col min="4" max="4" width="24.00390625" style="0" customWidth="1"/>
    <col min="5" max="5" width="24.8515625" style="0" customWidth="1"/>
  </cols>
  <sheetData>
    <row r="1" spans="1:9" ht="17.25">
      <c r="A1" s="811" t="s">
        <v>1123</v>
      </c>
      <c r="B1" s="811"/>
      <c r="C1" s="811"/>
      <c r="D1" s="811"/>
      <c r="E1" s="811"/>
      <c r="F1" s="811"/>
      <c r="G1" s="811"/>
      <c r="H1" s="811"/>
      <c r="I1" s="593"/>
    </row>
    <row r="2" spans="1:5" ht="15">
      <c r="A2" s="467"/>
      <c r="B2" s="467"/>
      <c r="C2" s="467"/>
      <c r="D2" s="467"/>
      <c r="E2" s="467"/>
    </row>
    <row r="3" spans="1:5" ht="15">
      <c r="A3" s="467"/>
      <c r="B3" s="467"/>
      <c r="C3" s="467"/>
      <c r="D3" s="467"/>
      <c r="E3" s="467"/>
    </row>
    <row r="4" spans="1:5" ht="15.75">
      <c r="A4" s="494" t="s">
        <v>663</v>
      </c>
      <c r="B4" s="495"/>
      <c r="C4" s="495"/>
      <c r="D4" s="495"/>
      <c r="E4" s="495"/>
    </row>
    <row r="5" spans="1:5" ht="15.75">
      <c r="A5" s="496" t="s">
        <v>664</v>
      </c>
      <c r="B5" s="496"/>
      <c r="C5" s="496"/>
      <c r="D5" s="496"/>
      <c r="E5" s="496"/>
    </row>
    <row r="6" spans="1:5" ht="15.75">
      <c r="A6" s="497" t="s">
        <v>665</v>
      </c>
      <c r="B6" s="497"/>
      <c r="C6" s="497"/>
      <c r="D6" s="497"/>
      <c r="E6" s="497"/>
    </row>
    <row r="7" spans="1:5" ht="15.75">
      <c r="A7" s="498" t="s">
        <v>634</v>
      </c>
      <c r="B7" s="498"/>
      <c r="C7" s="498"/>
      <c r="D7" s="498"/>
      <c r="E7" s="498"/>
    </row>
    <row r="8" spans="1:5" ht="15.75">
      <c r="A8" s="498"/>
      <c r="B8" s="498"/>
      <c r="C8" s="467"/>
      <c r="D8" s="815" t="s">
        <v>635</v>
      </c>
      <c r="E8" s="815"/>
    </row>
    <row r="9" spans="1:5" ht="15.75">
      <c r="A9" s="499" t="s">
        <v>1120</v>
      </c>
      <c r="B9" s="500" t="s">
        <v>666</v>
      </c>
      <c r="C9" s="501" t="s">
        <v>667</v>
      </c>
      <c r="D9" s="501" t="s">
        <v>668</v>
      </c>
      <c r="E9" s="501" t="s">
        <v>669</v>
      </c>
    </row>
    <row r="10" spans="1:5" ht="31.5">
      <c r="A10" s="502" t="s">
        <v>11</v>
      </c>
      <c r="B10" s="503" t="s">
        <v>670</v>
      </c>
      <c r="C10" s="504" t="s">
        <v>671</v>
      </c>
      <c r="D10" s="504" t="s">
        <v>672</v>
      </c>
      <c r="E10" s="504" t="s">
        <v>673</v>
      </c>
    </row>
    <row r="11" spans="1:5" ht="31.5">
      <c r="A11" s="502" t="s">
        <v>16</v>
      </c>
      <c r="B11" s="503" t="s">
        <v>674</v>
      </c>
      <c r="C11" s="504" t="s">
        <v>675</v>
      </c>
      <c r="D11" s="504" t="s">
        <v>676</v>
      </c>
      <c r="E11" s="504" t="s">
        <v>677</v>
      </c>
    </row>
    <row r="12" spans="1:5" ht="63">
      <c r="A12" s="502" t="s">
        <v>19</v>
      </c>
      <c r="B12" s="503" t="s">
        <v>678</v>
      </c>
      <c r="C12" s="504" t="s">
        <v>679</v>
      </c>
      <c r="D12" s="504" t="s">
        <v>680</v>
      </c>
      <c r="E12" s="504" t="s">
        <v>681</v>
      </c>
    </row>
    <row r="13" spans="1:5" ht="63">
      <c r="A13" s="502" t="s">
        <v>23</v>
      </c>
      <c r="B13" s="503" t="s">
        <v>682</v>
      </c>
      <c r="C13" s="504" t="s">
        <v>679</v>
      </c>
      <c r="D13" s="504" t="s">
        <v>680</v>
      </c>
      <c r="E13" s="504" t="s">
        <v>683</v>
      </c>
    </row>
    <row r="14" spans="1:5" ht="31.5">
      <c r="A14" s="502" t="s">
        <v>44</v>
      </c>
      <c r="B14" s="503" t="s">
        <v>684</v>
      </c>
      <c r="C14" s="504" t="s">
        <v>679</v>
      </c>
      <c r="D14" s="504" t="s">
        <v>680</v>
      </c>
      <c r="E14" s="504" t="s">
        <v>685</v>
      </c>
    </row>
    <row r="15" spans="1:5" ht="31.5">
      <c r="A15" s="502" t="s">
        <v>46</v>
      </c>
      <c r="B15" s="816" t="s">
        <v>686</v>
      </c>
      <c r="C15" s="817" t="s">
        <v>687</v>
      </c>
      <c r="D15" s="817" t="s">
        <v>688</v>
      </c>
      <c r="E15" s="504" t="s">
        <v>689</v>
      </c>
    </row>
    <row r="16" spans="1:5" ht="31.5">
      <c r="A16" s="502" t="s">
        <v>47</v>
      </c>
      <c r="B16" s="816"/>
      <c r="C16" s="817"/>
      <c r="D16" s="817"/>
      <c r="E16" s="504" t="s">
        <v>690</v>
      </c>
    </row>
    <row r="17" spans="1:5" ht="47.25">
      <c r="A17" s="502" t="s">
        <v>48</v>
      </c>
      <c r="B17" s="503" t="s">
        <v>691</v>
      </c>
      <c r="C17" s="504" t="s">
        <v>692</v>
      </c>
      <c r="D17" s="504" t="s">
        <v>693</v>
      </c>
      <c r="E17" s="504" t="s">
        <v>676</v>
      </c>
    </row>
    <row r="18" spans="1:5" ht="31.5">
      <c r="A18" s="502" t="s">
        <v>57</v>
      </c>
      <c r="B18" s="503" t="s">
        <v>694</v>
      </c>
      <c r="C18" s="504" t="s">
        <v>695</v>
      </c>
      <c r="D18" s="504" t="s">
        <v>693</v>
      </c>
      <c r="E18" s="504" t="s">
        <v>696</v>
      </c>
    </row>
    <row r="19" spans="1:5" ht="31.5">
      <c r="A19" s="502" t="s">
        <v>220</v>
      </c>
      <c r="B19" s="503" t="s">
        <v>697</v>
      </c>
      <c r="C19" s="504" t="s">
        <v>698</v>
      </c>
      <c r="D19" s="504" t="s">
        <v>693</v>
      </c>
      <c r="E19" s="504" t="s">
        <v>699</v>
      </c>
    </row>
    <row r="20" spans="1:5" ht="47.25">
      <c r="A20" s="502" t="s">
        <v>223</v>
      </c>
      <c r="B20" s="503" t="s">
        <v>700</v>
      </c>
      <c r="C20" s="504" t="s">
        <v>698</v>
      </c>
      <c r="D20" s="504" t="s">
        <v>693</v>
      </c>
      <c r="E20" s="504" t="s">
        <v>696</v>
      </c>
    </row>
    <row r="21" spans="1:5" ht="47.25">
      <c r="A21" s="502" t="s">
        <v>225</v>
      </c>
      <c r="B21" s="503" t="s">
        <v>701</v>
      </c>
      <c r="C21" s="504" t="s">
        <v>702</v>
      </c>
      <c r="D21" s="504" t="s">
        <v>703</v>
      </c>
      <c r="E21" s="505">
        <v>0.3</v>
      </c>
    </row>
    <row r="22" spans="1:5" ht="15">
      <c r="A22" s="506"/>
      <c r="B22" s="506"/>
      <c r="C22" s="506"/>
      <c r="D22" s="506"/>
      <c r="E22" s="506"/>
    </row>
    <row r="23" spans="1:5" ht="15">
      <c r="A23" s="506"/>
      <c r="B23" s="506"/>
      <c r="C23" s="506"/>
      <c r="D23" s="506"/>
      <c r="E23" s="506"/>
    </row>
    <row r="24" spans="1:5" ht="15">
      <c r="A24" s="506"/>
      <c r="B24" s="506"/>
      <c r="C24" s="506"/>
      <c r="D24" s="506"/>
      <c r="E24" s="506"/>
    </row>
    <row r="25" spans="1:5" ht="15">
      <c r="A25" s="506"/>
      <c r="B25" s="506"/>
      <c r="C25" s="506"/>
      <c r="D25" s="506"/>
      <c r="E25" s="506"/>
    </row>
  </sheetData>
  <sheetProtection/>
  <mergeCells count="5">
    <mergeCell ref="D8:E8"/>
    <mergeCell ref="B15:B16"/>
    <mergeCell ref="C15:C16"/>
    <mergeCell ref="D15:D16"/>
    <mergeCell ref="A1:H1"/>
  </mergeCells>
  <printOptions horizontalCentered="1" verticalCentered="1"/>
  <pageMargins left="0.7086614173228347" right="0.7086614173228347" top="0.35433070866141736" bottom="0.3937007874015748" header="0.1968503937007874" footer="0.15748031496062992"/>
  <pageSetup fitToHeight="1" fitToWidth="1" horizontalDpi="600" verticalDpi="600" orientation="landscape" paperSize="9" scale="88" r:id="rId1"/>
  <headerFooter>
    <oddHeader>&amp;R&amp;A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="60" zoomScalePageLayoutView="0" workbookViewId="0" topLeftCell="A1">
      <selection activeCell="J10" sqref="J10"/>
    </sheetView>
  </sheetViews>
  <sheetFormatPr defaultColWidth="9.140625" defaultRowHeight="15"/>
  <cols>
    <col min="1" max="1" width="10.28125" style="0" customWidth="1"/>
    <col min="2" max="2" width="41.421875" style="0" customWidth="1"/>
    <col min="3" max="3" width="12.7109375" style="0" customWidth="1"/>
    <col min="4" max="4" width="12.140625" style="0" customWidth="1"/>
    <col min="5" max="5" width="12.421875" style="0" customWidth="1"/>
    <col min="6" max="6" width="12.57421875" style="0" customWidth="1"/>
  </cols>
  <sheetData>
    <row r="1" spans="1:8" ht="17.25">
      <c r="A1" s="811" t="s">
        <v>1123</v>
      </c>
      <c r="B1" s="811"/>
      <c r="C1" s="811"/>
      <c r="D1" s="811"/>
      <c r="E1" s="811"/>
      <c r="F1" s="811"/>
      <c r="G1" s="811"/>
      <c r="H1" s="811"/>
    </row>
    <row r="2" spans="1:7" ht="15">
      <c r="A2" s="507"/>
      <c r="B2" s="507"/>
      <c r="C2" s="507"/>
      <c r="D2" s="507"/>
      <c r="E2" s="507"/>
      <c r="F2" s="507"/>
      <c r="G2" s="507"/>
    </row>
    <row r="3" spans="1:7" ht="15">
      <c r="A3" s="507"/>
      <c r="B3" s="507"/>
      <c r="C3" s="507"/>
      <c r="D3" s="507"/>
      <c r="E3" s="507"/>
      <c r="F3" s="507"/>
      <c r="G3" s="507"/>
    </row>
    <row r="4" spans="1:8" ht="33" customHeight="1">
      <c r="A4" s="819" t="s">
        <v>704</v>
      </c>
      <c r="B4" s="819"/>
      <c r="C4" s="819"/>
      <c r="D4" s="819"/>
      <c r="E4" s="819"/>
      <c r="F4" s="819"/>
      <c r="G4" s="819"/>
      <c r="H4" s="819"/>
    </row>
    <row r="5" spans="1:7" ht="15.75">
      <c r="A5" s="508" t="s">
        <v>705</v>
      </c>
      <c r="B5" s="508"/>
      <c r="C5" s="508"/>
      <c r="D5" s="508"/>
      <c r="E5" s="508"/>
      <c r="F5" s="507"/>
      <c r="G5" s="507"/>
    </row>
    <row r="6" spans="1:7" ht="15">
      <c r="A6" s="509" t="s">
        <v>633</v>
      </c>
      <c r="B6" s="507"/>
      <c r="C6" s="507"/>
      <c r="D6" s="507"/>
      <c r="E6" s="507"/>
      <c r="F6" s="507"/>
      <c r="G6" s="507"/>
    </row>
    <row r="7" spans="1:7" ht="15.75">
      <c r="A7" s="510" t="s">
        <v>634</v>
      </c>
      <c r="B7" s="510"/>
      <c r="C7" s="510"/>
      <c r="D7" s="510"/>
      <c r="E7" s="510"/>
      <c r="F7" s="507"/>
      <c r="G7" s="507"/>
    </row>
    <row r="8" spans="1:2" ht="15.75">
      <c r="A8" s="510"/>
      <c r="B8" s="510"/>
    </row>
    <row r="9" spans="1:7" ht="15.75">
      <c r="A9" s="507"/>
      <c r="B9" s="507"/>
      <c r="C9" s="818" t="s">
        <v>635</v>
      </c>
      <c r="D9" s="818"/>
      <c r="E9" s="818"/>
      <c r="F9" s="818"/>
      <c r="G9" s="818"/>
    </row>
    <row r="10" spans="1:7" ht="15">
      <c r="A10" s="596" t="s">
        <v>462</v>
      </c>
      <c r="B10" s="597" t="s">
        <v>38</v>
      </c>
      <c r="C10" s="597" t="s">
        <v>638</v>
      </c>
      <c r="D10" s="597" t="s">
        <v>639</v>
      </c>
      <c r="E10" s="597" t="s">
        <v>640</v>
      </c>
      <c r="F10" s="597" t="s">
        <v>641</v>
      </c>
      <c r="G10" s="598" t="s">
        <v>642</v>
      </c>
    </row>
    <row r="11" spans="1:7" ht="33" customHeight="1">
      <c r="A11" s="599" t="s">
        <v>11</v>
      </c>
      <c r="B11" s="511" t="s">
        <v>706</v>
      </c>
      <c r="C11" s="600">
        <v>8882</v>
      </c>
      <c r="D11" s="600">
        <v>8882</v>
      </c>
      <c r="E11" s="600">
        <v>8882</v>
      </c>
      <c r="F11" s="601">
        <v>8882</v>
      </c>
      <c r="G11" s="602"/>
    </row>
    <row r="12" spans="1:7" ht="31.5">
      <c r="A12" s="599" t="s">
        <v>16</v>
      </c>
      <c r="B12" s="511" t="s">
        <v>707</v>
      </c>
      <c r="C12" s="600">
        <v>126.04</v>
      </c>
      <c r="D12" s="600">
        <v>126</v>
      </c>
      <c r="E12" s="600">
        <v>126</v>
      </c>
      <c r="F12" s="601">
        <v>126</v>
      </c>
      <c r="G12" s="602"/>
    </row>
    <row r="13" spans="1:7" ht="15.75">
      <c r="A13" s="599" t="s">
        <v>19</v>
      </c>
      <c r="B13" s="511" t="s">
        <v>708</v>
      </c>
      <c r="C13" s="600">
        <v>15</v>
      </c>
      <c r="D13" s="600">
        <v>0</v>
      </c>
      <c r="E13" s="600">
        <v>0</v>
      </c>
      <c r="F13" s="601">
        <v>0</v>
      </c>
      <c r="G13" s="602"/>
    </row>
    <row r="14" spans="1:7" ht="31.5">
      <c r="A14" s="603" t="s">
        <v>23</v>
      </c>
      <c r="B14" s="604" t="s">
        <v>709</v>
      </c>
      <c r="C14" s="605">
        <v>822</v>
      </c>
      <c r="D14" s="605">
        <v>822</v>
      </c>
      <c r="E14" s="605">
        <v>822</v>
      </c>
      <c r="F14" s="606">
        <v>822</v>
      </c>
      <c r="G14" s="607"/>
    </row>
    <row r="15" spans="1:7" ht="15">
      <c r="A15" s="507"/>
      <c r="B15" s="507"/>
      <c r="C15" s="507"/>
      <c r="D15" s="507"/>
      <c r="E15" s="507"/>
      <c r="F15" s="507"/>
      <c r="G15" s="507"/>
    </row>
    <row r="16" spans="1:7" ht="15">
      <c r="A16" s="507"/>
      <c r="B16" s="507"/>
      <c r="C16" s="507"/>
      <c r="D16" s="507"/>
      <c r="E16" s="507"/>
      <c r="F16" s="507"/>
      <c r="G16" s="507"/>
    </row>
  </sheetData>
  <sheetProtection/>
  <mergeCells count="3">
    <mergeCell ref="C9:G9"/>
    <mergeCell ref="A1:H1"/>
    <mergeCell ref="A4:H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&amp;R&amp;A</oddHeader>
    <oddFooter>&amp;C&amp;P/&amp;N</oddFooter>
  </headerFooter>
  <colBreaks count="1" manualBreakCount="1">
    <brk id="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="60" zoomScalePageLayoutView="0" workbookViewId="0" topLeftCell="A1">
      <selection activeCell="M28" sqref="M28"/>
    </sheetView>
  </sheetViews>
  <sheetFormatPr defaultColWidth="9.140625" defaultRowHeight="15"/>
  <cols>
    <col min="2" max="2" width="38.140625" style="0" customWidth="1"/>
    <col min="3" max="7" width="14.8515625" style="0" customWidth="1"/>
  </cols>
  <sheetData>
    <row r="1" spans="1:8" ht="17.25">
      <c r="A1" s="811" t="s">
        <v>1123</v>
      </c>
      <c r="B1" s="811"/>
      <c r="C1" s="811"/>
      <c r="D1" s="811"/>
      <c r="E1" s="811"/>
      <c r="F1" s="811"/>
      <c r="G1" s="811"/>
      <c r="H1" s="811"/>
    </row>
    <row r="2" spans="1:7" ht="15.75">
      <c r="A2" s="512"/>
      <c r="B2" s="820"/>
      <c r="C2" s="820"/>
      <c r="D2" s="820"/>
      <c r="E2" s="820"/>
      <c r="F2" s="820"/>
      <c r="G2" s="820"/>
    </row>
    <row r="3" spans="1:7" ht="15">
      <c r="A3" s="512"/>
      <c r="B3" s="467"/>
      <c r="C3" s="467"/>
      <c r="D3" s="467"/>
      <c r="E3" s="467"/>
      <c r="F3" s="467"/>
      <c r="G3" s="512"/>
    </row>
    <row r="4" spans="1:7" ht="23.25" customHeight="1">
      <c r="A4" s="513" t="s">
        <v>710</v>
      </c>
      <c r="B4" s="514"/>
      <c r="C4" s="514"/>
      <c r="D4" s="514"/>
      <c r="E4" s="514"/>
      <c r="F4" s="512"/>
      <c r="G4" s="512"/>
    </row>
    <row r="5" spans="1:7" ht="15.75">
      <c r="A5" s="515" t="s">
        <v>711</v>
      </c>
      <c r="B5" s="515"/>
      <c r="C5" s="515"/>
      <c r="D5" s="515"/>
      <c r="E5" s="515"/>
      <c r="F5" s="512"/>
      <c r="G5" s="512"/>
    </row>
    <row r="6" spans="1:7" ht="15.75">
      <c r="A6" s="516" t="s">
        <v>712</v>
      </c>
      <c r="B6" s="515"/>
      <c r="C6" s="512"/>
      <c r="D6" s="512"/>
      <c r="E6" s="512"/>
      <c r="F6" s="512"/>
      <c r="G6" s="512"/>
    </row>
    <row r="7" spans="1:7" ht="15.75">
      <c r="A7" s="517" t="s">
        <v>634</v>
      </c>
      <c r="B7" s="517"/>
      <c r="C7" s="517"/>
      <c r="D7" s="517"/>
      <c r="E7" s="517"/>
      <c r="F7" s="512"/>
      <c r="G7" s="512"/>
    </row>
    <row r="8" spans="1:7" ht="15.75">
      <c r="A8" s="517"/>
      <c r="B8" s="517"/>
      <c r="C8" s="821" t="s">
        <v>635</v>
      </c>
      <c r="D8" s="821"/>
      <c r="E8" s="821"/>
      <c r="F8" s="821"/>
      <c r="G8" s="821"/>
    </row>
    <row r="9" spans="1:7" ht="15">
      <c r="A9" s="518" t="s">
        <v>462</v>
      </c>
      <c r="B9" s="518" t="s">
        <v>38</v>
      </c>
      <c r="C9" s="518" t="s">
        <v>638</v>
      </c>
      <c r="D9" s="518" t="s">
        <v>639</v>
      </c>
      <c r="E9" s="518" t="s">
        <v>640</v>
      </c>
      <c r="F9" s="518" t="s">
        <v>641</v>
      </c>
      <c r="G9" s="518" t="s">
        <v>642</v>
      </c>
    </row>
    <row r="10" spans="1:7" ht="24.75" customHeight="1">
      <c r="A10" s="519" t="s">
        <v>11</v>
      </c>
      <c r="B10" s="520" t="s">
        <v>713</v>
      </c>
      <c r="C10" s="659">
        <v>1.785</v>
      </c>
      <c r="D10" s="659">
        <v>1.785</v>
      </c>
      <c r="E10" s="659">
        <v>1.785</v>
      </c>
      <c r="F10" s="659"/>
      <c r="G10" s="659"/>
    </row>
    <row r="11" spans="1:7" ht="47.25">
      <c r="A11" s="519" t="s">
        <v>16</v>
      </c>
      <c r="B11" s="521" t="s">
        <v>714</v>
      </c>
      <c r="C11" s="659">
        <v>119.62</v>
      </c>
      <c r="D11" s="659">
        <v>130.94</v>
      </c>
      <c r="E11" s="659">
        <v>130.94</v>
      </c>
      <c r="F11" s="659"/>
      <c r="G11" s="659"/>
    </row>
    <row r="12" spans="1:7" ht="36.75" customHeight="1">
      <c r="A12" s="519" t="s">
        <v>19</v>
      </c>
      <c r="B12" s="520" t="s">
        <v>715</v>
      </c>
      <c r="C12" s="659">
        <v>13.06</v>
      </c>
      <c r="D12" s="659">
        <v>23.76</v>
      </c>
      <c r="E12" s="659">
        <v>23.76</v>
      </c>
      <c r="F12" s="659"/>
      <c r="G12" s="659"/>
    </row>
    <row r="13" spans="1:7" ht="15">
      <c r="A13" s="512"/>
      <c r="B13" s="512"/>
      <c r="C13" s="512"/>
      <c r="D13" s="512"/>
      <c r="E13" s="512"/>
      <c r="F13" s="512"/>
      <c r="G13" s="512"/>
    </row>
    <row r="14" spans="1:7" ht="15">
      <c r="A14" s="512"/>
      <c r="B14" s="512"/>
      <c r="C14" s="512"/>
      <c r="D14" s="512"/>
      <c r="E14" s="512"/>
      <c r="F14" s="512"/>
      <c r="G14" s="512"/>
    </row>
    <row r="15" spans="1:7" ht="15">
      <c r="A15" s="512"/>
      <c r="B15" s="512"/>
      <c r="C15" s="512"/>
      <c r="D15" s="512"/>
      <c r="E15" s="512"/>
      <c r="F15" s="512"/>
      <c r="G15" s="512"/>
    </row>
    <row r="16" spans="1:7" ht="15">
      <c r="A16" s="512"/>
      <c r="B16" s="512"/>
      <c r="C16" s="512"/>
      <c r="D16" s="512"/>
      <c r="E16" s="512"/>
      <c r="F16" s="512"/>
      <c r="G16" s="512"/>
    </row>
    <row r="17" spans="1:7" ht="15">
      <c r="A17" s="512"/>
      <c r="B17" s="512"/>
      <c r="C17" s="512"/>
      <c r="D17" s="512"/>
      <c r="E17" s="512"/>
      <c r="F17" s="512"/>
      <c r="G17" s="512"/>
    </row>
    <row r="18" spans="1:7" ht="15">
      <c r="A18" s="512"/>
      <c r="B18" s="512"/>
      <c r="C18" s="512"/>
      <c r="D18" s="512"/>
      <c r="E18" s="512"/>
      <c r="F18" s="512"/>
      <c r="G18" s="512"/>
    </row>
    <row r="19" spans="1:7" ht="15">
      <c r="A19" s="512"/>
      <c r="B19" s="512"/>
      <c r="C19" s="512"/>
      <c r="D19" s="512"/>
      <c r="E19" s="512"/>
      <c r="F19" s="512"/>
      <c r="G19" s="512"/>
    </row>
    <row r="20" spans="1:7" ht="15">
      <c r="A20" s="512"/>
      <c r="B20" s="512"/>
      <c r="C20" s="512"/>
      <c r="D20" s="512"/>
      <c r="E20" s="512"/>
      <c r="F20" s="512"/>
      <c r="G20" s="512"/>
    </row>
  </sheetData>
  <sheetProtection/>
  <mergeCells count="3">
    <mergeCell ref="B2:G2"/>
    <mergeCell ref="C8:G8"/>
    <mergeCell ref="A1:H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&amp;R&amp;A</oddHead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60" zoomScalePageLayoutView="0" workbookViewId="0" topLeftCell="A34">
      <selection activeCell="G16" sqref="G16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2.00390625" style="0" customWidth="1"/>
    <col min="5" max="5" width="11.28125" style="0" customWidth="1"/>
    <col min="6" max="7" width="11.421875" style="0" bestFit="1" customWidth="1"/>
  </cols>
  <sheetData>
    <row r="1" spans="1:17" ht="15" customHeight="1">
      <c r="A1" s="811" t="s">
        <v>1123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</row>
    <row r="2" spans="1:17" ht="15" customHeight="1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</row>
    <row r="3" spans="1:17" ht="15">
      <c r="A3" s="522"/>
      <c r="B3" s="522"/>
      <c r="C3" s="522"/>
      <c r="D3" s="522"/>
      <c r="E3" s="522"/>
      <c r="F3" s="522"/>
      <c r="G3" s="522"/>
      <c r="H3" s="522"/>
      <c r="I3" s="522"/>
      <c r="J3" s="522"/>
      <c r="L3" s="522"/>
      <c r="M3" s="522"/>
      <c r="N3" s="522"/>
      <c r="O3" s="522"/>
      <c r="P3" s="522"/>
      <c r="Q3" s="522"/>
    </row>
    <row r="4" spans="1:17" ht="15.75" customHeight="1">
      <c r="A4" s="835" t="s">
        <v>716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522"/>
      <c r="N4" s="522"/>
      <c r="O4" s="522"/>
      <c r="P4" s="522"/>
      <c r="Q4" s="522"/>
    </row>
    <row r="5" spans="1:17" ht="15.75">
      <c r="A5" s="515" t="s">
        <v>717</v>
      </c>
      <c r="B5" s="515"/>
      <c r="C5" s="523"/>
      <c r="D5" s="523"/>
      <c r="E5" s="523"/>
      <c r="F5" s="523"/>
      <c r="G5" s="523"/>
      <c r="H5" s="523"/>
      <c r="I5" s="523"/>
      <c r="J5" s="523"/>
      <c r="L5" s="522"/>
      <c r="M5" s="522"/>
      <c r="N5" s="522"/>
      <c r="O5" s="522"/>
      <c r="P5" s="522"/>
      <c r="Q5" s="522"/>
    </row>
    <row r="6" spans="1:17" ht="15.75">
      <c r="A6" s="524" t="s">
        <v>718</v>
      </c>
      <c r="B6" s="512"/>
      <c r="C6" s="523"/>
      <c r="D6" s="523"/>
      <c r="E6" s="523"/>
      <c r="F6" s="523"/>
      <c r="G6" s="523"/>
      <c r="H6" s="523"/>
      <c r="I6" s="523"/>
      <c r="J6" s="523"/>
      <c r="L6" s="522"/>
      <c r="M6" s="522"/>
      <c r="N6" s="522"/>
      <c r="O6" s="522"/>
      <c r="P6" s="522"/>
      <c r="Q6" s="522"/>
    </row>
    <row r="7" spans="1:17" ht="15.75">
      <c r="A7" s="517" t="s">
        <v>634</v>
      </c>
      <c r="B7" s="517"/>
      <c r="C7" s="523"/>
      <c r="D7" s="523"/>
      <c r="E7" s="523"/>
      <c r="F7" s="523"/>
      <c r="G7" s="523"/>
      <c r="H7" s="523"/>
      <c r="I7" s="523"/>
      <c r="J7" s="523"/>
      <c r="L7" s="522"/>
      <c r="M7" s="522"/>
      <c r="N7" s="522"/>
      <c r="O7" s="522"/>
      <c r="P7" s="522"/>
      <c r="Q7" s="522"/>
    </row>
    <row r="8" spans="1:17" ht="15">
      <c r="A8" s="522"/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</row>
    <row r="9" spans="1:17" ht="15">
      <c r="A9" s="829" t="s">
        <v>719</v>
      </c>
      <c r="B9" s="832" t="s">
        <v>720</v>
      </c>
      <c r="C9" s="829" t="s">
        <v>721</v>
      </c>
      <c r="D9" s="829" t="s">
        <v>722</v>
      </c>
      <c r="E9" s="829" t="s">
        <v>637</v>
      </c>
      <c r="F9" s="823" t="s">
        <v>669</v>
      </c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5"/>
    </row>
    <row r="10" spans="1:17" ht="15">
      <c r="A10" s="830"/>
      <c r="B10" s="833"/>
      <c r="C10" s="830"/>
      <c r="D10" s="830"/>
      <c r="E10" s="830"/>
      <c r="F10" s="826" t="s">
        <v>723</v>
      </c>
      <c r="G10" s="826"/>
      <c r="H10" s="823" t="s">
        <v>724</v>
      </c>
      <c r="I10" s="824"/>
      <c r="J10" s="824"/>
      <c r="K10" s="824"/>
      <c r="L10" s="824"/>
      <c r="M10" s="824"/>
      <c r="N10" s="824"/>
      <c r="O10" s="824"/>
      <c r="P10" s="824"/>
      <c r="Q10" s="825"/>
    </row>
    <row r="11" spans="1:17" ht="15">
      <c r="A11" s="831"/>
      <c r="B11" s="834"/>
      <c r="C11" s="831"/>
      <c r="D11" s="831"/>
      <c r="E11" s="831"/>
      <c r="F11" s="826"/>
      <c r="G11" s="826"/>
      <c r="H11" s="826">
        <v>2012</v>
      </c>
      <c r="I11" s="826"/>
      <c r="J11" s="827">
        <v>2013</v>
      </c>
      <c r="K11" s="828"/>
      <c r="L11" s="827">
        <v>2014</v>
      </c>
      <c r="M11" s="828"/>
      <c r="N11" s="827">
        <v>2015</v>
      </c>
      <c r="O11" s="828"/>
      <c r="P11" s="827">
        <v>2016</v>
      </c>
      <c r="Q11" s="828"/>
    </row>
    <row r="12" spans="1:17" ht="15">
      <c r="A12" s="526"/>
      <c r="B12" s="527"/>
      <c r="C12" s="526"/>
      <c r="D12" s="526"/>
      <c r="E12" s="526"/>
      <c r="F12" s="526" t="s">
        <v>725</v>
      </c>
      <c r="G12" s="526" t="s">
        <v>726</v>
      </c>
      <c r="H12" s="526" t="s">
        <v>725</v>
      </c>
      <c r="I12" s="526" t="s">
        <v>726</v>
      </c>
      <c r="J12" s="526" t="s">
        <v>725</v>
      </c>
      <c r="K12" s="526" t="s">
        <v>726</v>
      </c>
      <c r="L12" s="526" t="s">
        <v>725</v>
      </c>
      <c r="M12" s="526" t="s">
        <v>726</v>
      </c>
      <c r="N12" s="526" t="s">
        <v>725</v>
      </c>
      <c r="O12" s="526" t="s">
        <v>726</v>
      </c>
      <c r="P12" s="526" t="s">
        <v>725</v>
      </c>
      <c r="Q12" s="526" t="s">
        <v>726</v>
      </c>
    </row>
    <row r="13" spans="1:17" ht="15">
      <c r="A13" s="822" t="s">
        <v>727</v>
      </c>
      <c r="B13" s="822"/>
      <c r="C13" s="822"/>
      <c r="D13" s="822"/>
      <c r="E13" s="822"/>
      <c r="F13" s="822"/>
      <c r="G13" s="822"/>
      <c r="H13" s="822"/>
      <c r="I13" s="822"/>
      <c r="J13" s="822"/>
      <c r="K13" s="822"/>
      <c r="L13" s="822"/>
      <c r="M13" s="822"/>
      <c r="N13" s="822"/>
      <c r="O13" s="822"/>
      <c r="P13" s="822"/>
      <c r="Q13" s="822"/>
    </row>
    <row r="14" spans="1:17" ht="45">
      <c r="A14" s="528" t="s">
        <v>11</v>
      </c>
      <c r="B14" s="529" t="s">
        <v>728</v>
      </c>
      <c r="C14" s="525" t="s">
        <v>729</v>
      </c>
      <c r="D14" s="525" t="s">
        <v>730</v>
      </c>
      <c r="E14" s="530">
        <v>0</v>
      </c>
      <c r="F14" s="531">
        <v>3.48</v>
      </c>
      <c r="G14" s="531">
        <v>3.48</v>
      </c>
      <c r="H14" s="530" t="s">
        <v>14</v>
      </c>
      <c r="I14" s="530" t="s">
        <v>14</v>
      </c>
      <c r="J14" s="530" t="s">
        <v>14</v>
      </c>
      <c r="K14" s="530"/>
      <c r="L14" s="530" t="s">
        <v>14</v>
      </c>
      <c r="M14" s="530"/>
      <c r="N14" s="530" t="s">
        <v>14</v>
      </c>
      <c r="O14" s="530"/>
      <c r="P14" s="530" t="s">
        <v>14</v>
      </c>
      <c r="Q14" s="530"/>
    </row>
    <row r="15" spans="1:17" ht="45">
      <c r="A15" s="528" t="s">
        <v>16</v>
      </c>
      <c r="B15" s="529" t="s">
        <v>731</v>
      </c>
      <c r="C15" s="525" t="s">
        <v>729</v>
      </c>
      <c r="D15" s="525" t="s">
        <v>732</v>
      </c>
      <c r="E15" s="532">
        <v>0</v>
      </c>
      <c r="F15" s="533">
        <v>321</v>
      </c>
      <c r="G15" s="533">
        <v>321</v>
      </c>
      <c r="H15" s="530" t="s">
        <v>14</v>
      </c>
      <c r="I15" s="530" t="s">
        <v>14</v>
      </c>
      <c r="J15" s="530" t="s">
        <v>14</v>
      </c>
      <c r="K15" s="530"/>
      <c r="L15" s="530" t="s">
        <v>14</v>
      </c>
      <c r="M15" s="530"/>
      <c r="N15" s="530" t="s">
        <v>14</v>
      </c>
      <c r="O15" s="530"/>
      <c r="P15" s="530" t="s">
        <v>14</v>
      </c>
      <c r="Q15" s="530"/>
    </row>
    <row r="16" spans="1:17" ht="78.75">
      <c r="A16" s="528" t="s">
        <v>19</v>
      </c>
      <c r="B16" s="529" t="s">
        <v>733</v>
      </c>
      <c r="C16" s="525" t="s">
        <v>734</v>
      </c>
      <c r="D16" s="525" t="s">
        <v>735</v>
      </c>
      <c r="E16" s="532">
        <v>0</v>
      </c>
      <c r="F16" s="533">
        <v>11</v>
      </c>
      <c r="G16" s="533">
        <v>11</v>
      </c>
      <c r="H16" s="530">
        <v>11</v>
      </c>
      <c r="I16" s="530">
        <v>11</v>
      </c>
      <c r="J16" s="530" t="s">
        <v>14</v>
      </c>
      <c r="K16" s="530"/>
      <c r="L16" s="530" t="s">
        <v>14</v>
      </c>
      <c r="M16" s="530"/>
      <c r="N16" s="530" t="s">
        <v>14</v>
      </c>
      <c r="O16" s="530"/>
      <c r="P16" s="530" t="s">
        <v>14</v>
      </c>
      <c r="Q16" s="530"/>
    </row>
    <row r="17" spans="1:17" ht="78.75">
      <c r="A17" s="528" t="s">
        <v>23</v>
      </c>
      <c r="B17" s="529" t="s">
        <v>736</v>
      </c>
      <c r="C17" s="525" t="s">
        <v>734</v>
      </c>
      <c r="D17" s="525" t="s">
        <v>735</v>
      </c>
      <c r="E17" s="532">
        <v>0</v>
      </c>
      <c r="F17" s="533">
        <v>2</v>
      </c>
      <c r="G17" s="533">
        <v>2</v>
      </c>
      <c r="H17" s="533">
        <v>1</v>
      </c>
      <c r="I17" s="533">
        <v>1</v>
      </c>
      <c r="J17" s="533">
        <v>0</v>
      </c>
      <c r="K17" s="533"/>
      <c r="L17" s="533">
        <v>0</v>
      </c>
      <c r="M17" s="533"/>
      <c r="N17" s="533">
        <v>0</v>
      </c>
      <c r="O17" s="533"/>
      <c r="P17" s="533">
        <v>0</v>
      </c>
      <c r="Q17" s="533"/>
    </row>
    <row r="18" spans="1:17" ht="22.5">
      <c r="A18" s="528" t="s">
        <v>44</v>
      </c>
      <c r="B18" s="529" t="s">
        <v>737</v>
      </c>
      <c r="C18" s="525" t="s">
        <v>734</v>
      </c>
      <c r="D18" s="525" t="s">
        <v>732</v>
      </c>
      <c r="E18" s="532">
        <v>0</v>
      </c>
      <c r="F18" s="533">
        <v>1</v>
      </c>
      <c r="G18" s="533">
        <v>1</v>
      </c>
      <c r="H18" s="533">
        <v>2</v>
      </c>
      <c r="I18" s="533">
        <v>2</v>
      </c>
      <c r="J18" s="533">
        <v>0</v>
      </c>
      <c r="K18" s="533"/>
      <c r="L18" s="533">
        <v>0</v>
      </c>
      <c r="M18" s="533"/>
      <c r="N18" s="533">
        <v>0</v>
      </c>
      <c r="O18" s="533"/>
      <c r="P18" s="533">
        <v>0</v>
      </c>
      <c r="Q18" s="533"/>
    </row>
    <row r="19" spans="1:17" ht="33.75">
      <c r="A19" s="528" t="s">
        <v>46</v>
      </c>
      <c r="B19" s="529" t="s">
        <v>738</v>
      </c>
      <c r="C19" s="525" t="s">
        <v>734</v>
      </c>
      <c r="D19" s="525" t="s">
        <v>732</v>
      </c>
      <c r="E19" s="532">
        <v>0</v>
      </c>
      <c r="F19" s="533">
        <v>0</v>
      </c>
      <c r="G19" s="533">
        <v>0</v>
      </c>
      <c r="H19" s="533">
        <v>1</v>
      </c>
      <c r="I19" s="533">
        <v>2</v>
      </c>
      <c r="J19" s="533">
        <v>0</v>
      </c>
      <c r="K19" s="533"/>
      <c r="L19" s="533">
        <v>0</v>
      </c>
      <c r="M19" s="533"/>
      <c r="N19" s="533">
        <v>0</v>
      </c>
      <c r="O19" s="533"/>
      <c r="P19" s="533">
        <v>0</v>
      </c>
      <c r="Q19" s="533"/>
    </row>
    <row r="20" spans="1:17" ht="45">
      <c r="A20" s="528" t="s">
        <v>47</v>
      </c>
      <c r="B20" s="529" t="s">
        <v>739</v>
      </c>
      <c r="C20" s="525" t="s">
        <v>734</v>
      </c>
      <c r="D20" s="525" t="s">
        <v>732</v>
      </c>
      <c r="E20" s="532">
        <v>0</v>
      </c>
      <c r="F20" s="533">
        <v>0</v>
      </c>
      <c r="G20" s="533">
        <v>0</v>
      </c>
      <c r="H20" s="533">
        <v>0</v>
      </c>
      <c r="I20" s="533">
        <v>0</v>
      </c>
      <c r="J20" s="533">
        <v>0</v>
      </c>
      <c r="K20" s="533"/>
      <c r="L20" s="533">
        <v>0</v>
      </c>
      <c r="M20" s="533"/>
      <c r="N20" s="533">
        <v>0</v>
      </c>
      <c r="O20" s="533"/>
      <c r="P20" s="533">
        <v>0</v>
      </c>
      <c r="Q20" s="533"/>
    </row>
    <row r="21" spans="1:17" ht="22.5">
      <c r="A21" s="528" t="s">
        <v>48</v>
      </c>
      <c r="B21" s="529" t="s">
        <v>740</v>
      </c>
      <c r="C21" s="525" t="s">
        <v>734</v>
      </c>
      <c r="D21" s="525" t="s">
        <v>732</v>
      </c>
      <c r="E21" s="532">
        <v>77</v>
      </c>
      <c r="F21" s="533">
        <v>77</v>
      </c>
      <c r="G21" s="533">
        <v>77</v>
      </c>
      <c r="H21" s="533">
        <v>77</v>
      </c>
      <c r="I21" s="533">
        <v>81</v>
      </c>
      <c r="J21" s="533">
        <v>77</v>
      </c>
      <c r="K21" s="533"/>
      <c r="L21" s="533">
        <v>77</v>
      </c>
      <c r="M21" s="533"/>
      <c r="N21" s="533">
        <v>77</v>
      </c>
      <c r="O21" s="533"/>
      <c r="P21" s="533">
        <v>77</v>
      </c>
      <c r="Q21" s="533"/>
    </row>
    <row r="22" spans="1:17" ht="56.25">
      <c r="A22" s="534" t="s">
        <v>57</v>
      </c>
      <c r="B22" s="535" t="s">
        <v>741</v>
      </c>
      <c r="C22" s="526" t="s">
        <v>734</v>
      </c>
      <c r="D22" s="526" t="s">
        <v>735</v>
      </c>
      <c r="E22" s="532">
        <v>0</v>
      </c>
      <c r="F22" s="536">
        <v>5</v>
      </c>
      <c r="G22" s="536">
        <v>5</v>
      </c>
      <c r="H22" s="536">
        <v>0</v>
      </c>
      <c r="I22" s="536">
        <v>0</v>
      </c>
      <c r="J22" s="536">
        <v>0</v>
      </c>
      <c r="K22" s="536"/>
      <c r="L22" s="536">
        <v>0</v>
      </c>
      <c r="M22" s="536"/>
      <c r="N22" s="536">
        <v>0</v>
      </c>
      <c r="O22" s="536"/>
      <c r="P22" s="536">
        <v>0</v>
      </c>
      <c r="Q22" s="536"/>
    </row>
    <row r="23" spans="1:17" ht="45">
      <c r="A23" s="528" t="s">
        <v>220</v>
      </c>
      <c r="B23" s="529" t="s">
        <v>742</v>
      </c>
      <c r="C23" s="525" t="s">
        <v>734</v>
      </c>
      <c r="D23" s="525" t="s">
        <v>743</v>
      </c>
      <c r="E23" s="532">
        <v>0</v>
      </c>
      <c r="F23" s="531">
        <v>0</v>
      </c>
      <c r="G23" s="531">
        <v>0</v>
      </c>
      <c r="H23" s="531">
        <v>0</v>
      </c>
      <c r="I23" s="531">
        <v>0</v>
      </c>
      <c r="J23" s="530" t="s">
        <v>14</v>
      </c>
      <c r="K23" s="530"/>
      <c r="L23" s="530" t="s">
        <v>14</v>
      </c>
      <c r="M23" s="530"/>
      <c r="N23" s="530" t="s">
        <v>14</v>
      </c>
      <c r="O23" s="530"/>
      <c r="P23" s="530" t="s">
        <v>14</v>
      </c>
      <c r="Q23" s="530"/>
    </row>
    <row r="24" spans="1:17" ht="22.5">
      <c r="A24" s="528" t="s">
        <v>223</v>
      </c>
      <c r="B24" s="529" t="s">
        <v>744</v>
      </c>
      <c r="C24" s="525" t="s">
        <v>729</v>
      </c>
      <c r="D24" s="525" t="s">
        <v>745</v>
      </c>
      <c r="E24" s="532">
        <v>0</v>
      </c>
      <c r="F24" s="531">
        <v>16000</v>
      </c>
      <c r="G24" s="531">
        <v>16000</v>
      </c>
      <c r="H24" s="530" t="s">
        <v>14</v>
      </c>
      <c r="I24" s="530" t="s">
        <v>14</v>
      </c>
      <c r="J24" s="530" t="s">
        <v>14</v>
      </c>
      <c r="K24" s="530"/>
      <c r="L24" s="530" t="s">
        <v>14</v>
      </c>
      <c r="M24" s="530"/>
      <c r="N24" s="530" t="s">
        <v>14</v>
      </c>
      <c r="O24" s="530"/>
      <c r="P24" s="530" t="s">
        <v>14</v>
      </c>
      <c r="Q24" s="530"/>
    </row>
    <row r="25" spans="1:17" ht="15">
      <c r="A25" s="822" t="s">
        <v>746</v>
      </c>
      <c r="B25" s="822"/>
      <c r="C25" s="822"/>
      <c r="D25" s="822"/>
      <c r="E25" s="822"/>
      <c r="F25" s="822"/>
      <c r="G25" s="822"/>
      <c r="H25" s="822"/>
      <c r="I25" s="822"/>
      <c r="J25" s="822"/>
      <c r="K25" s="822"/>
      <c r="L25" s="822"/>
      <c r="M25" s="822"/>
      <c r="N25" s="822"/>
      <c r="O25" s="822"/>
      <c r="P25" s="822"/>
      <c r="Q25" s="822"/>
    </row>
    <row r="26" spans="1:17" ht="33.75">
      <c r="A26" s="537" t="s">
        <v>11</v>
      </c>
      <c r="B26" s="538" t="s">
        <v>747</v>
      </c>
      <c r="C26" s="525" t="s">
        <v>729</v>
      </c>
      <c r="D26" s="525" t="s">
        <v>745</v>
      </c>
      <c r="E26" s="531">
        <v>0</v>
      </c>
      <c r="F26" s="531">
        <v>740</v>
      </c>
      <c r="G26" s="531">
        <v>740</v>
      </c>
      <c r="H26" s="530" t="s">
        <v>14</v>
      </c>
      <c r="I26" s="530" t="s">
        <v>14</v>
      </c>
      <c r="J26" s="530" t="s">
        <v>14</v>
      </c>
      <c r="K26" s="530"/>
      <c r="L26" s="530" t="s">
        <v>14</v>
      </c>
      <c r="M26" s="530"/>
      <c r="N26" s="530" t="s">
        <v>14</v>
      </c>
      <c r="O26" s="530"/>
      <c r="P26" s="530" t="s">
        <v>14</v>
      </c>
      <c r="Q26" s="530"/>
    </row>
    <row r="27" spans="1:17" ht="33.75">
      <c r="A27" s="537" t="s">
        <v>16</v>
      </c>
      <c r="B27" s="538" t="s">
        <v>748</v>
      </c>
      <c r="C27" s="525" t="s">
        <v>729</v>
      </c>
      <c r="D27" s="525" t="s">
        <v>745</v>
      </c>
      <c r="E27" s="530">
        <v>0</v>
      </c>
      <c r="F27" s="533">
        <v>8968</v>
      </c>
      <c r="G27" s="533">
        <v>8968</v>
      </c>
      <c r="H27" s="530" t="s">
        <v>14</v>
      </c>
      <c r="I27" s="530" t="s">
        <v>14</v>
      </c>
      <c r="J27" s="530" t="s">
        <v>14</v>
      </c>
      <c r="K27" s="530"/>
      <c r="L27" s="530" t="s">
        <v>14</v>
      </c>
      <c r="M27" s="530"/>
      <c r="N27" s="530" t="s">
        <v>14</v>
      </c>
      <c r="O27" s="530"/>
      <c r="P27" s="530" t="s">
        <v>14</v>
      </c>
      <c r="Q27" s="530"/>
    </row>
    <row r="28" spans="1:17" ht="33.75">
      <c r="A28" s="537" t="s">
        <v>19</v>
      </c>
      <c r="B28" s="538" t="s">
        <v>749</v>
      </c>
      <c r="C28" s="525" t="s">
        <v>729</v>
      </c>
      <c r="D28" s="525" t="s">
        <v>745</v>
      </c>
      <c r="E28" s="530">
        <v>0</v>
      </c>
      <c r="F28" s="531">
        <v>20980</v>
      </c>
      <c r="G28" s="531">
        <v>20980</v>
      </c>
      <c r="H28" s="532" t="s">
        <v>14</v>
      </c>
      <c r="I28" s="530" t="s">
        <v>14</v>
      </c>
      <c r="J28" s="532" t="s">
        <v>14</v>
      </c>
      <c r="K28" s="530"/>
      <c r="L28" s="532" t="s">
        <v>14</v>
      </c>
      <c r="M28" s="530"/>
      <c r="N28" s="532" t="s">
        <v>14</v>
      </c>
      <c r="O28" s="530"/>
      <c r="P28" s="532" t="s">
        <v>14</v>
      </c>
      <c r="Q28" s="530"/>
    </row>
    <row r="29" spans="1:17" ht="56.25">
      <c r="A29" s="537" t="s">
        <v>23</v>
      </c>
      <c r="B29" s="529" t="s">
        <v>750</v>
      </c>
      <c r="C29" s="525" t="s">
        <v>729</v>
      </c>
      <c r="D29" s="525" t="s">
        <v>745</v>
      </c>
      <c r="E29" s="530">
        <v>0</v>
      </c>
      <c r="F29" s="531">
        <v>490</v>
      </c>
      <c r="G29" s="531">
        <v>490</v>
      </c>
      <c r="H29" s="530" t="s">
        <v>14</v>
      </c>
      <c r="I29" s="530" t="s">
        <v>14</v>
      </c>
      <c r="J29" s="530" t="s">
        <v>14</v>
      </c>
      <c r="K29" s="530"/>
      <c r="L29" s="530" t="s">
        <v>14</v>
      </c>
      <c r="M29" s="530"/>
      <c r="N29" s="530" t="s">
        <v>14</v>
      </c>
      <c r="O29" s="530"/>
      <c r="P29" s="530" t="s">
        <v>14</v>
      </c>
      <c r="Q29" s="530"/>
    </row>
    <row r="30" spans="1:17" ht="22.5">
      <c r="A30" s="537" t="s">
        <v>44</v>
      </c>
      <c r="B30" s="538" t="s">
        <v>751</v>
      </c>
      <c r="C30" s="525" t="s">
        <v>729</v>
      </c>
      <c r="D30" s="525" t="s">
        <v>735</v>
      </c>
      <c r="E30" s="530">
        <v>0</v>
      </c>
      <c r="F30" s="533">
        <v>1</v>
      </c>
      <c r="G30" s="533">
        <v>1</v>
      </c>
      <c r="H30" s="530">
        <v>1</v>
      </c>
      <c r="I30" s="530">
        <v>1</v>
      </c>
      <c r="J30" s="530" t="s">
        <v>14</v>
      </c>
      <c r="K30" s="530"/>
      <c r="L30" s="530" t="s">
        <v>14</v>
      </c>
      <c r="M30" s="530"/>
      <c r="N30" s="530" t="s">
        <v>14</v>
      </c>
      <c r="O30" s="530"/>
      <c r="P30" s="530" t="s">
        <v>14</v>
      </c>
      <c r="Q30" s="530"/>
    </row>
    <row r="31" spans="1:17" ht="22.5">
      <c r="A31" s="537" t="s">
        <v>46</v>
      </c>
      <c r="B31" s="538" t="s">
        <v>752</v>
      </c>
      <c r="C31" s="525" t="s">
        <v>729</v>
      </c>
      <c r="D31" s="525" t="s">
        <v>735</v>
      </c>
      <c r="E31" s="530">
        <v>0</v>
      </c>
      <c r="F31" s="533">
        <v>0</v>
      </c>
      <c r="G31" s="533">
        <v>0</v>
      </c>
      <c r="H31" s="530" t="s">
        <v>14</v>
      </c>
      <c r="I31" s="530" t="s">
        <v>14</v>
      </c>
      <c r="J31" s="530" t="s">
        <v>14</v>
      </c>
      <c r="K31" s="530"/>
      <c r="L31" s="530" t="s">
        <v>14</v>
      </c>
      <c r="M31" s="530"/>
      <c r="N31" s="530" t="s">
        <v>14</v>
      </c>
      <c r="O31" s="530"/>
      <c r="P31" s="530" t="s">
        <v>14</v>
      </c>
      <c r="Q31" s="530"/>
    </row>
    <row r="32" spans="1:17" ht="67.5">
      <c r="A32" s="537" t="s">
        <v>47</v>
      </c>
      <c r="B32" s="538" t="s">
        <v>753</v>
      </c>
      <c r="C32" s="525" t="s">
        <v>729</v>
      </c>
      <c r="D32" s="525" t="s">
        <v>745</v>
      </c>
      <c r="E32" s="530">
        <v>0</v>
      </c>
      <c r="F32" s="531">
        <v>250</v>
      </c>
      <c r="G32" s="531">
        <v>250</v>
      </c>
      <c r="H32" s="530" t="s">
        <v>14</v>
      </c>
      <c r="I32" s="530" t="s">
        <v>14</v>
      </c>
      <c r="J32" s="530" t="s">
        <v>14</v>
      </c>
      <c r="K32" s="530"/>
      <c r="L32" s="530" t="s">
        <v>14</v>
      </c>
      <c r="M32" s="530"/>
      <c r="N32" s="530" t="s">
        <v>14</v>
      </c>
      <c r="O32" s="530"/>
      <c r="P32" s="530" t="s">
        <v>14</v>
      </c>
      <c r="Q32" s="530"/>
    </row>
    <row r="33" spans="1:17" ht="67.5">
      <c r="A33" s="537" t="s">
        <v>48</v>
      </c>
      <c r="B33" s="538" t="s">
        <v>754</v>
      </c>
      <c r="C33" s="525" t="s">
        <v>734</v>
      </c>
      <c r="D33" s="525" t="s">
        <v>735</v>
      </c>
      <c r="E33" s="533" t="s">
        <v>755</v>
      </c>
      <c r="F33" s="533">
        <v>508</v>
      </c>
      <c r="G33" s="533">
        <v>508</v>
      </c>
      <c r="H33" s="533">
        <v>508</v>
      </c>
      <c r="I33" s="533">
        <v>31</v>
      </c>
      <c r="J33" s="533">
        <v>508</v>
      </c>
      <c r="K33" s="533"/>
      <c r="L33" s="533">
        <v>508</v>
      </c>
      <c r="M33" s="533"/>
      <c r="N33" s="533">
        <v>508</v>
      </c>
      <c r="O33" s="533"/>
      <c r="P33" s="533">
        <v>508</v>
      </c>
      <c r="Q33" s="533"/>
    </row>
    <row r="34" spans="1:17" ht="56.25">
      <c r="A34" s="537" t="s">
        <v>57</v>
      </c>
      <c r="B34" s="538" t="s">
        <v>756</v>
      </c>
      <c r="C34" s="525" t="s">
        <v>734</v>
      </c>
      <c r="D34" s="525" t="s">
        <v>7</v>
      </c>
      <c r="E34" s="531" t="s">
        <v>755</v>
      </c>
      <c r="F34" s="531">
        <v>95.5</v>
      </c>
      <c r="G34" s="531">
        <v>95.5</v>
      </c>
      <c r="H34" s="531">
        <v>95.57</v>
      </c>
      <c r="I34" s="531">
        <v>95.4</v>
      </c>
      <c r="J34" s="531">
        <v>95.57</v>
      </c>
      <c r="K34" s="531"/>
      <c r="L34" s="531">
        <v>95.57</v>
      </c>
      <c r="M34" s="531"/>
      <c r="N34" s="531">
        <v>95.57</v>
      </c>
      <c r="O34" s="531"/>
      <c r="P34" s="531">
        <v>95.57</v>
      </c>
      <c r="Q34" s="531"/>
    </row>
    <row r="35" spans="1:17" ht="56.25">
      <c r="A35" s="537" t="s">
        <v>220</v>
      </c>
      <c r="B35" s="529" t="s">
        <v>757</v>
      </c>
      <c r="C35" s="525" t="s">
        <v>734</v>
      </c>
      <c r="D35" s="525" t="s">
        <v>758</v>
      </c>
      <c r="E35" s="532">
        <v>0</v>
      </c>
      <c r="F35" s="533">
        <v>1000000</v>
      </c>
      <c r="G35" s="533">
        <v>1000000</v>
      </c>
      <c r="H35" s="530" t="s">
        <v>14</v>
      </c>
      <c r="I35" s="530" t="s">
        <v>14</v>
      </c>
      <c r="J35" s="530" t="s">
        <v>14</v>
      </c>
      <c r="K35" s="530"/>
      <c r="L35" s="530" t="s">
        <v>14</v>
      </c>
      <c r="M35" s="530"/>
      <c r="N35" s="530" t="s">
        <v>14</v>
      </c>
      <c r="O35" s="530"/>
      <c r="P35" s="530" t="s">
        <v>14</v>
      </c>
      <c r="Q35" s="530"/>
    </row>
    <row r="36" spans="1:17" ht="33.75">
      <c r="A36" s="537" t="s">
        <v>223</v>
      </c>
      <c r="B36" s="538" t="s">
        <v>759</v>
      </c>
      <c r="C36" s="525" t="s">
        <v>734</v>
      </c>
      <c r="D36" s="525" t="s">
        <v>732</v>
      </c>
      <c r="E36" s="530">
        <v>0</v>
      </c>
      <c r="F36" s="533">
        <v>1000</v>
      </c>
      <c r="G36" s="533">
        <v>1000</v>
      </c>
      <c r="H36" s="530" t="s">
        <v>14</v>
      </c>
      <c r="I36" s="530" t="s">
        <v>14</v>
      </c>
      <c r="J36" s="530" t="s">
        <v>14</v>
      </c>
      <c r="K36" s="530"/>
      <c r="L36" s="530" t="s">
        <v>14</v>
      </c>
      <c r="M36" s="530"/>
      <c r="N36" s="530" t="s">
        <v>14</v>
      </c>
      <c r="O36" s="530"/>
      <c r="P36" s="530" t="s">
        <v>14</v>
      </c>
      <c r="Q36" s="530"/>
    </row>
    <row r="37" spans="1:17" ht="56.25">
      <c r="A37" s="537" t="s">
        <v>225</v>
      </c>
      <c r="B37" s="538" t="s">
        <v>760</v>
      </c>
      <c r="C37" s="525" t="s">
        <v>734</v>
      </c>
      <c r="D37" s="525" t="s">
        <v>732</v>
      </c>
      <c r="E37" s="530">
        <v>0</v>
      </c>
      <c r="F37" s="533">
        <v>0</v>
      </c>
      <c r="G37" s="533">
        <v>0</v>
      </c>
      <c r="H37" s="530" t="s">
        <v>14</v>
      </c>
      <c r="I37" s="530" t="s">
        <v>14</v>
      </c>
      <c r="J37" s="530" t="s">
        <v>14</v>
      </c>
      <c r="K37" s="530"/>
      <c r="L37" s="530" t="s">
        <v>14</v>
      </c>
      <c r="M37" s="530"/>
      <c r="N37" s="530" t="s">
        <v>14</v>
      </c>
      <c r="O37" s="530"/>
      <c r="P37" s="530" t="s">
        <v>14</v>
      </c>
      <c r="Q37" s="530"/>
    </row>
    <row r="38" spans="1:17" ht="45">
      <c r="A38" s="537" t="s">
        <v>227</v>
      </c>
      <c r="B38" s="538" t="s">
        <v>761</v>
      </c>
      <c r="C38" s="525" t="s">
        <v>734</v>
      </c>
      <c r="D38" s="525" t="s">
        <v>7</v>
      </c>
      <c r="E38" s="531">
        <v>85</v>
      </c>
      <c r="F38" s="531">
        <v>95</v>
      </c>
      <c r="G38" s="531">
        <v>95</v>
      </c>
      <c r="H38" s="531">
        <v>95</v>
      </c>
      <c r="I38" s="531">
        <v>95</v>
      </c>
      <c r="J38" s="531">
        <v>95</v>
      </c>
      <c r="K38" s="531"/>
      <c r="L38" s="531">
        <v>95</v>
      </c>
      <c r="M38" s="531"/>
      <c r="N38" s="531">
        <v>95</v>
      </c>
      <c r="O38" s="531"/>
      <c r="P38" s="531">
        <v>95</v>
      </c>
      <c r="Q38" s="531"/>
    </row>
  </sheetData>
  <sheetProtection/>
  <mergeCells count="17">
    <mergeCell ref="A1:Q1"/>
    <mergeCell ref="B9:B11"/>
    <mergeCell ref="C9:C11"/>
    <mergeCell ref="D9:D11"/>
    <mergeCell ref="E9:E11"/>
    <mergeCell ref="A13:Q13"/>
    <mergeCell ref="A4:L4"/>
    <mergeCell ref="A25:Q25"/>
    <mergeCell ref="F9:Q9"/>
    <mergeCell ref="F10:G11"/>
    <mergeCell ref="H10:Q10"/>
    <mergeCell ref="H11:I11"/>
    <mergeCell ref="J11:K11"/>
    <mergeCell ref="L11:M11"/>
    <mergeCell ref="N11:O11"/>
    <mergeCell ref="P11:Q11"/>
    <mergeCell ref="A9:A11"/>
  </mergeCells>
  <printOptions horizontalCentered="1"/>
  <pageMargins left="0.7086614173228347" right="0.7086614173228347" top="0.6299212598425197" bottom="0.6299212598425197" header="0.31496062992125984" footer="0.31496062992125984"/>
  <pageSetup horizontalDpi="600" verticalDpi="600" orientation="landscape" paperSize="9" scale="70" r:id="rId1"/>
  <headerFooter>
    <oddHeader>&amp;R&amp;A</oddHeader>
    <oddFooter>&amp;C&amp;P/&amp;N</oddFooter>
  </headerFooter>
  <rowBreaks count="1" manualBreakCount="1">
    <brk id="2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view="pageBreakPreview" zoomScale="60" workbookViewId="0" topLeftCell="A22">
      <selection activeCell="F13" sqref="F13"/>
    </sheetView>
  </sheetViews>
  <sheetFormatPr defaultColWidth="9.140625" defaultRowHeight="15"/>
  <cols>
    <col min="1" max="2" width="9.140625" style="608" customWidth="1"/>
    <col min="3" max="3" width="78.421875" style="608" customWidth="1"/>
    <col min="4" max="11" width="31.7109375" style="608" customWidth="1"/>
    <col min="12" max="16384" width="9.140625" style="608" customWidth="1"/>
  </cols>
  <sheetData>
    <row r="2" spans="1:6" ht="36" customHeight="1">
      <c r="A2" s="698" t="s">
        <v>235</v>
      </c>
      <c r="B2" s="698"/>
      <c r="C2" s="698"/>
      <c r="D2" s="698"/>
      <c r="E2" s="698"/>
      <c r="F2" s="698"/>
    </row>
    <row r="5" spans="1:11" ht="40.5" customHeight="1">
      <c r="A5" s="699" t="s">
        <v>202</v>
      </c>
      <c r="B5" s="691" t="s">
        <v>38</v>
      </c>
      <c r="C5" s="691"/>
      <c r="D5" s="691" t="s">
        <v>236</v>
      </c>
      <c r="E5" s="700" t="s">
        <v>6</v>
      </c>
      <c r="F5" s="702" t="s">
        <v>237</v>
      </c>
      <c r="G5" s="391"/>
      <c r="H5" s="391"/>
      <c r="I5" s="391"/>
      <c r="J5" s="391"/>
      <c r="K5" s="391"/>
    </row>
    <row r="6" spans="1:11" ht="66.75" customHeight="1">
      <c r="A6" s="684"/>
      <c r="B6" s="687"/>
      <c r="C6" s="687"/>
      <c r="D6" s="687"/>
      <c r="E6" s="701"/>
      <c r="F6" s="703"/>
      <c r="G6" s="391"/>
      <c r="H6" s="391"/>
      <c r="I6" s="391"/>
      <c r="J6" s="391"/>
      <c r="K6" s="391"/>
    </row>
    <row r="7" spans="1:11" ht="42" customHeight="1">
      <c r="A7" s="392" t="s">
        <v>11</v>
      </c>
      <c r="B7" s="685" t="s">
        <v>211</v>
      </c>
      <c r="C7" s="685"/>
      <c r="D7" s="393">
        <f>+'[2]Intézmények'!K3</f>
        <v>240744425</v>
      </c>
      <c r="E7" s="393">
        <v>4924921730</v>
      </c>
      <c r="F7" s="394">
        <f>+D7+E7</f>
        <v>5165666155</v>
      </c>
      <c r="G7" s="391"/>
      <c r="H7" s="391"/>
      <c r="I7" s="391"/>
      <c r="J7" s="391"/>
      <c r="K7" s="391"/>
    </row>
    <row r="8" spans="1:11" ht="42" customHeight="1">
      <c r="A8" s="392" t="s">
        <v>16</v>
      </c>
      <c r="B8" s="685" t="s">
        <v>212</v>
      </c>
      <c r="C8" s="685"/>
      <c r="D8" s="393">
        <f>+'[2]Intézmények'!K4</f>
        <v>1845627818</v>
      </c>
      <c r="E8" s="393">
        <v>2493774105</v>
      </c>
      <c r="F8" s="394">
        <f aca="true" t="shared" si="0" ref="F8:F30">+D8+E8</f>
        <v>4339401923</v>
      </c>
      <c r="G8" s="391"/>
      <c r="H8" s="391"/>
      <c r="I8" s="391"/>
      <c r="J8" s="391"/>
      <c r="K8" s="391"/>
    </row>
    <row r="9" spans="1:11" ht="81.75" customHeight="1">
      <c r="A9" s="395" t="s">
        <v>19</v>
      </c>
      <c r="B9" s="683" t="s">
        <v>213</v>
      </c>
      <c r="C9" s="683"/>
      <c r="D9" s="393">
        <f>+'[2]Intézmények'!K5</f>
        <v>-1604883393</v>
      </c>
      <c r="E9" s="393">
        <f>+E7-E8</f>
        <v>2431147625</v>
      </c>
      <c r="F9" s="394">
        <f t="shared" si="0"/>
        <v>826264232</v>
      </c>
      <c r="G9" s="396"/>
      <c r="H9" s="396"/>
      <c r="I9" s="396"/>
      <c r="J9" s="396"/>
      <c r="K9" s="396"/>
    </row>
    <row r="10" spans="1:11" ht="41.25" customHeight="1">
      <c r="A10" s="392" t="s">
        <v>23</v>
      </c>
      <c r="B10" s="685" t="s">
        <v>214</v>
      </c>
      <c r="C10" s="685"/>
      <c r="D10" s="393">
        <f>+'[2]Intézmények'!K6</f>
        <v>1618685405</v>
      </c>
      <c r="E10" s="393">
        <v>4637413762</v>
      </c>
      <c r="F10" s="394">
        <f t="shared" si="0"/>
        <v>6256099167</v>
      </c>
      <c r="G10" s="391"/>
      <c r="H10" s="391"/>
      <c r="I10" s="391"/>
      <c r="J10" s="391"/>
      <c r="K10" s="391"/>
    </row>
    <row r="11" spans="1:11" ht="41.25" customHeight="1">
      <c r="A11" s="392" t="s">
        <v>44</v>
      </c>
      <c r="B11" s="685" t="s">
        <v>215</v>
      </c>
      <c r="C11" s="685"/>
      <c r="D11" s="393">
        <f>+'[2]Intézmények'!K7</f>
        <v>0</v>
      </c>
      <c r="E11" s="393">
        <v>6315349643</v>
      </c>
      <c r="F11" s="394">
        <f t="shared" si="0"/>
        <v>6315349643</v>
      </c>
      <c r="G11" s="391"/>
      <c r="H11" s="391"/>
      <c r="I11" s="391"/>
      <c r="J11" s="391"/>
      <c r="K11" s="391"/>
    </row>
    <row r="12" spans="1:11" ht="81" customHeight="1">
      <c r="A12" s="397" t="s">
        <v>46</v>
      </c>
      <c r="B12" s="687" t="s">
        <v>216</v>
      </c>
      <c r="C12" s="687"/>
      <c r="D12" s="393">
        <f>+'[2]Intézmények'!K8</f>
        <v>1618685405</v>
      </c>
      <c r="E12" s="393">
        <f>+E10-E11</f>
        <v>-1677935881</v>
      </c>
      <c r="F12" s="394">
        <f t="shared" si="0"/>
        <v>-59250476</v>
      </c>
      <c r="G12" s="398"/>
      <c r="H12" s="398"/>
      <c r="I12" s="398"/>
      <c r="J12" s="398"/>
      <c r="K12" s="398"/>
    </row>
    <row r="13" spans="1:11" ht="81" customHeight="1">
      <c r="A13" s="397" t="s">
        <v>47</v>
      </c>
      <c r="B13" s="687" t="s">
        <v>217</v>
      </c>
      <c r="C13" s="687"/>
      <c r="D13" s="393">
        <f>+'[2]Intézmények'!K9</f>
        <v>13802012</v>
      </c>
      <c r="E13" s="393">
        <v>753211744</v>
      </c>
      <c r="F13" s="394">
        <f t="shared" si="0"/>
        <v>767013756</v>
      </c>
      <c r="G13" s="398"/>
      <c r="H13" s="398"/>
      <c r="I13" s="398"/>
      <c r="J13" s="398"/>
      <c r="K13" s="398"/>
    </row>
    <row r="14" spans="1:11" ht="40.5" customHeight="1">
      <c r="A14" s="397" t="s">
        <v>48</v>
      </c>
      <c r="B14" s="687" t="s">
        <v>218</v>
      </c>
      <c r="C14" s="687"/>
      <c r="D14" s="393">
        <f>+'[2]Intézmények'!K10</f>
        <v>0</v>
      </c>
      <c r="E14" s="393">
        <v>0</v>
      </c>
      <c r="F14" s="394">
        <f t="shared" si="0"/>
        <v>0</v>
      </c>
      <c r="G14" s="398"/>
      <c r="H14" s="398"/>
      <c r="I14" s="398"/>
      <c r="J14" s="398"/>
      <c r="K14" s="398"/>
    </row>
    <row r="15" spans="1:11" ht="64.5" customHeight="1">
      <c r="A15" s="397" t="s">
        <v>57</v>
      </c>
      <c r="B15" s="697" t="s">
        <v>238</v>
      </c>
      <c r="C15" s="673"/>
      <c r="D15" s="393">
        <v>0</v>
      </c>
      <c r="E15" s="393">
        <v>133834</v>
      </c>
      <c r="F15" s="394">
        <f t="shared" si="0"/>
        <v>133834</v>
      </c>
      <c r="G15" s="398"/>
      <c r="H15" s="398"/>
      <c r="I15" s="398"/>
      <c r="J15" s="398"/>
      <c r="K15" s="398"/>
    </row>
    <row r="16" spans="1:11" ht="81.75" customHeight="1">
      <c r="A16" s="397" t="s">
        <v>220</v>
      </c>
      <c r="B16" s="687" t="s">
        <v>239</v>
      </c>
      <c r="C16" s="687"/>
      <c r="D16" s="393">
        <f>+'[2]Intézmények'!K11</f>
        <v>13802012</v>
      </c>
      <c r="E16" s="393">
        <f>+E13+E14+E15</f>
        <v>753345578</v>
      </c>
      <c r="F16" s="394">
        <f t="shared" si="0"/>
        <v>767147590</v>
      </c>
      <c r="G16" s="398"/>
      <c r="H16" s="398"/>
      <c r="I16" s="398"/>
      <c r="J16" s="398"/>
      <c r="K16" s="398"/>
    </row>
    <row r="17" spans="1:11" ht="51.75" customHeight="1">
      <c r="A17" s="397" t="s">
        <v>223</v>
      </c>
      <c r="B17" s="685" t="s">
        <v>1121</v>
      </c>
      <c r="C17" s="685"/>
      <c r="D17" s="393">
        <f>+'[2]Intézmények'!K12</f>
        <v>837731</v>
      </c>
      <c r="E17" s="393">
        <v>41043758</v>
      </c>
      <c r="F17" s="394">
        <f t="shared" si="0"/>
        <v>41881489</v>
      </c>
      <c r="G17" s="612"/>
      <c r="H17" s="612"/>
      <c r="I17" s="612"/>
      <c r="J17" s="612"/>
      <c r="K17" s="612"/>
    </row>
    <row r="18" spans="1:11" ht="32.25" customHeight="1">
      <c r="A18" s="395"/>
      <c r="B18" s="694" t="s">
        <v>221</v>
      </c>
      <c r="C18" s="694"/>
      <c r="D18" s="613">
        <f>+'[2]Intézmények'!K13</f>
        <v>837731</v>
      </c>
      <c r="E18" s="613">
        <f>+'[2]Kötött maradvány'!D23</f>
        <v>20966606</v>
      </c>
      <c r="F18" s="614">
        <f t="shared" si="0"/>
        <v>21804337</v>
      </c>
      <c r="G18" s="615"/>
      <c r="H18" s="615"/>
      <c r="I18" s="615"/>
      <c r="J18" s="615"/>
      <c r="K18" s="615"/>
    </row>
    <row r="19" spans="1:11" ht="32.25" customHeight="1">
      <c r="A19" s="395"/>
      <c r="B19" s="694" t="s">
        <v>222</v>
      </c>
      <c r="C19" s="694"/>
      <c r="D19" s="613">
        <f>+'[2]Intézmények'!K14</f>
        <v>0</v>
      </c>
      <c r="E19" s="613">
        <f>+'[2]Kötött maradvány'!D30</f>
        <v>20077152</v>
      </c>
      <c r="F19" s="614">
        <f t="shared" si="0"/>
        <v>20077152</v>
      </c>
      <c r="G19" s="615"/>
      <c r="H19" s="616">
        <f>SUM(E18:E19)</f>
        <v>41043758</v>
      </c>
      <c r="I19" s="615"/>
      <c r="J19" s="615"/>
      <c r="K19" s="615"/>
    </row>
    <row r="20" spans="1:11" ht="84" customHeight="1">
      <c r="A20" s="397" t="s">
        <v>225</v>
      </c>
      <c r="B20" s="687" t="s">
        <v>240</v>
      </c>
      <c r="C20" s="687"/>
      <c r="D20" s="393">
        <f>+'[2]Intézmények'!K15</f>
        <v>12964281</v>
      </c>
      <c r="E20" s="393">
        <f>+E16-E17</f>
        <v>712301820</v>
      </c>
      <c r="F20" s="394">
        <f t="shared" si="0"/>
        <v>725266101</v>
      </c>
      <c r="G20" s="617" t="s">
        <v>241</v>
      </c>
      <c r="H20" s="617"/>
      <c r="I20" s="612" t="s">
        <v>242</v>
      </c>
      <c r="J20" s="618">
        <v>725133</v>
      </c>
      <c r="K20" s="617"/>
    </row>
    <row r="21" spans="1:11" ht="53.25" customHeight="1">
      <c r="A21" s="397" t="s">
        <v>227</v>
      </c>
      <c r="B21" s="687" t="s">
        <v>226</v>
      </c>
      <c r="C21" s="687"/>
      <c r="D21" s="393">
        <f>+'[2]Intézmények'!K16</f>
        <v>0</v>
      </c>
      <c r="E21" s="393">
        <f>+'[2]Kötött maradvány'!C37</f>
        <v>74838106</v>
      </c>
      <c r="F21" s="394">
        <f t="shared" si="0"/>
        <v>74838106</v>
      </c>
      <c r="G21" s="617"/>
      <c r="H21" s="617"/>
      <c r="I21" s="617"/>
      <c r="J21" s="617"/>
      <c r="K21" s="617"/>
    </row>
    <row r="22" spans="1:11" ht="30.75" customHeight="1">
      <c r="A22" s="395"/>
      <c r="B22" s="694" t="s">
        <v>221</v>
      </c>
      <c r="C22" s="694"/>
      <c r="D22" s="613">
        <v>0</v>
      </c>
      <c r="E22" s="613">
        <f>+'[2]Kötött maradvány'!C35+'[2]Kötött maradvány'!C36</f>
        <v>18640606</v>
      </c>
      <c r="F22" s="614">
        <f>+E22+D22</f>
        <v>18640606</v>
      </c>
      <c r="G22" s="619"/>
      <c r="H22" s="619"/>
      <c r="I22" s="619"/>
      <c r="J22" s="619"/>
      <c r="K22" s="619"/>
    </row>
    <row r="23" spans="1:11" ht="30.75" customHeight="1">
      <c r="A23" s="395"/>
      <c r="B23" s="694" t="s">
        <v>222</v>
      </c>
      <c r="C23" s="694"/>
      <c r="D23" s="613">
        <v>0</v>
      </c>
      <c r="E23" s="613">
        <f>+'[2]Kötött maradvány'!C34</f>
        <v>56197500</v>
      </c>
      <c r="F23" s="614">
        <f>+E23+D23</f>
        <v>56197500</v>
      </c>
      <c r="G23" s="619"/>
      <c r="H23" s="619"/>
      <c r="I23" s="619"/>
      <c r="J23" s="619"/>
      <c r="K23" s="619"/>
    </row>
    <row r="24" spans="1:11" ht="59.25" customHeight="1">
      <c r="A24" s="397" t="s">
        <v>229</v>
      </c>
      <c r="B24" s="687" t="s">
        <v>228</v>
      </c>
      <c r="C24" s="687"/>
      <c r="D24" s="393">
        <f>+'[2]Intézmények'!K17</f>
        <v>1634195</v>
      </c>
      <c r="E24" s="393">
        <f>SUM(E25:E26)</f>
        <v>12951326</v>
      </c>
      <c r="F24" s="394">
        <f t="shared" si="0"/>
        <v>14585521</v>
      </c>
      <c r="G24" s="617"/>
      <c r="H24" s="617"/>
      <c r="I24" s="617"/>
      <c r="J24" s="617"/>
      <c r="K24" s="617"/>
    </row>
    <row r="25" spans="1:11" ht="34.5" customHeight="1">
      <c r="A25" s="395"/>
      <c r="B25" s="694" t="s">
        <v>221</v>
      </c>
      <c r="C25" s="694"/>
      <c r="D25" s="613">
        <f>+'[2]Intézmények'!K18</f>
        <v>1634195</v>
      </c>
      <c r="E25" s="613">
        <f>'[2]Kötött maradvány'!D48</f>
        <v>990140</v>
      </c>
      <c r="F25" s="614">
        <f>+D25+E25</f>
        <v>2624335</v>
      </c>
      <c r="G25" s="619"/>
      <c r="H25" s="620">
        <f>+E20-E21-E24</f>
        <v>624512388</v>
      </c>
      <c r="I25" s="619"/>
      <c r="J25" s="619"/>
      <c r="K25" s="619"/>
    </row>
    <row r="26" spans="1:11" ht="34.5" customHeight="1">
      <c r="A26" s="395"/>
      <c r="B26" s="694" t="s">
        <v>222</v>
      </c>
      <c r="C26" s="694"/>
      <c r="D26" s="613">
        <v>0</v>
      </c>
      <c r="E26" s="613">
        <f>+'[2]Kötött maradvány'!D45</f>
        <v>11961186</v>
      </c>
      <c r="F26" s="614">
        <f>+E26+D26</f>
        <v>11961186</v>
      </c>
      <c r="G26" s="619"/>
      <c r="H26" s="619"/>
      <c r="I26" s="619"/>
      <c r="J26" s="619"/>
      <c r="K26" s="619"/>
    </row>
    <row r="27" spans="1:11" ht="58.5" customHeight="1">
      <c r="A27" s="397" t="s">
        <v>231</v>
      </c>
      <c r="B27" s="687" t="s">
        <v>230</v>
      </c>
      <c r="C27" s="687"/>
      <c r="D27" s="393">
        <f>+'[2]Intézmények'!K20</f>
        <v>11330086</v>
      </c>
      <c r="E27" s="393">
        <f>+E20-E21-E24</f>
        <v>624512388</v>
      </c>
      <c r="F27" s="394">
        <f t="shared" si="0"/>
        <v>635842474</v>
      </c>
      <c r="G27" s="617"/>
      <c r="H27" s="617"/>
      <c r="I27" s="617"/>
      <c r="J27" s="617"/>
      <c r="K27" s="617"/>
    </row>
    <row r="28" spans="1:11" ht="32.25" customHeight="1">
      <c r="A28" s="397" t="s">
        <v>233</v>
      </c>
      <c r="B28" s="685" t="s">
        <v>232</v>
      </c>
      <c r="C28" s="685"/>
      <c r="D28" s="393">
        <f>+'[2]Intézmények'!K21</f>
        <v>11330086</v>
      </c>
      <c r="E28" s="393">
        <v>0</v>
      </c>
      <c r="F28" s="394">
        <f t="shared" si="0"/>
        <v>11330086</v>
      </c>
      <c r="G28" s="612"/>
      <c r="H28" s="612"/>
      <c r="I28" s="612"/>
      <c r="J28" s="612"/>
      <c r="K28" s="612"/>
    </row>
    <row r="29" spans="1:11" ht="32.25" customHeight="1">
      <c r="A29" s="397" t="s">
        <v>243</v>
      </c>
      <c r="B29" s="685" t="s">
        <v>244</v>
      </c>
      <c r="C29" s="685"/>
      <c r="D29" s="393">
        <v>0</v>
      </c>
      <c r="E29" s="393">
        <f>+D28</f>
        <v>11330086</v>
      </c>
      <c r="F29" s="394">
        <f t="shared" si="0"/>
        <v>11330086</v>
      </c>
      <c r="G29" s="612"/>
      <c r="H29" s="612"/>
      <c r="I29" s="612"/>
      <c r="J29" s="612"/>
      <c r="K29" s="612"/>
    </row>
    <row r="30" spans="1:11" ht="63" customHeight="1">
      <c r="A30" s="397" t="s">
        <v>245</v>
      </c>
      <c r="B30" s="696" t="s">
        <v>234</v>
      </c>
      <c r="C30" s="696"/>
      <c r="D30" s="393">
        <f>+'[2]Intézmények'!K22</f>
        <v>0</v>
      </c>
      <c r="E30" s="393">
        <f>+E27+E29</f>
        <v>635842474</v>
      </c>
      <c r="F30" s="394">
        <f t="shared" si="0"/>
        <v>635842474</v>
      </c>
      <c r="G30" s="612"/>
      <c r="H30" s="612"/>
      <c r="I30" s="612"/>
      <c r="J30" s="612"/>
      <c r="K30" s="612"/>
    </row>
    <row r="31" spans="1:11" ht="34.5" customHeight="1">
      <c r="A31" s="395"/>
      <c r="B31" s="694" t="s">
        <v>221</v>
      </c>
      <c r="C31" s="694"/>
      <c r="D31" s="613">
        <f>+'[2]Intézmények'!K24</f>
        <v>0</v>
      </c>
      <c r="E31" s="613">
        <f>+'[2]Szabad maradvány'!E33</f>
        <v>174293319</v>
      </c>
      <c r="F31" s="614">
        <f>+D31+E31</f>
        <v>174293319</v>
      </c>
      <c r="G31" s="619"/>
      <c r="H31" s="619"/>
      <c r="I31" s="619"/>
      <c r="J31" s="619"/>
      <c r="K31" s="619"/>
    </row>
    <row r="32" spans="1:11" ht="34.5" customHeight="1">
      <c r="A32" s="621"/>
      <c r="B32" s="695" t="s">
        <v>222</v>
      </c>
      <c r="C32" s="695"/>
      <c r="D32" s="622">
        <v>0</v>
      </c>
      <c r="E32" s="622">
        <f>+'[2]Szabad maradvány'!E12</f>
        <v>461549155</v>
      </c>
      <c r="F32" s="623">
        <f>+E32+D32</f>
        <v>461549155</v>
      </c>
      <c r="G32" s="619"/>
      <c r="H32" s="619"/>
      <c r="I32" s="619"/>
      <c r="J32" s="619"/>
      <c r="K32" s="619"/>
    </row>
    <row r="33" spans="1:11" ht="23.25">
      <c r="A33" s="399"/>
      <c r="B33" s="400"/>
      <c r="C33" s="400"/>
      <c r="D33" s="401"/>
      <c r="E33" s="401">
        <f>+E31+E32</f>
        <v>635842474</v>
      </c>
      <c r="F33" s="401"/>
      <c r="G33" s="612"/>
      <c r="H33" s="612"/>
      <c r="I33" s="612"/>
      <c r="J33" s="612"/>
      <c r="K33" s="612"/>
    </row>
    <row r="34" spans="1:11" ht="23.25">
      <c r="A34" s="399"/>
      <c r="B34" s="400"/>
      <c r="C34" s="400"/>
      <c r="D34" s="401"/>
      <c r="E34" s="401">
        <f>+E30-E33</f>
        <v>0</v>
      </c>
      <c r="F34" s="402"/>
      <c r="G34" s="612"/>
      <c r="H34" s="612"/>
      <c r="I34" s="612"/>
      <c r="J34" s="612"/>
      <c r="K34" s="612"/>
    </row>
    <row r="35" spans="1:11" ht="23.25">
      <c r="A35" s="399"/>
      <c r="B35" s="400"/>
      <c r="C35" s="400"/>
      <c r="D35" s="401"/>
      <c r="E35" s="401"/>
      <c r="F35" s="401"/>
      <c r="G35" s="612"/>
      <c r="H35" s="612"/>
      <c r="I35" s="612"/>
      <c r="J35" s="612"/>
      <c r="K35" s="612"/>
    </row>
  </sheetData>
  <sheetProtection/>
  <mergeCells count="32">
    <mergeCell ref="A2:F2"/>
    <mergeCell ref="A5:A6"/>
    <mergeCell ref="B5:C6"/>
    <mergeCell ref="D5:D6"/>
    <mergeCell ref="E5:E6"/>
    <mergeCell ref="F5:F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2:C32"/>
    <mergeCell ref="B26:C26"/>
    <mergeCell ref="B27:C27"/>
    <mergeCell ref="B28:C28"/>
    <mergeCell ref="B29:C29"/>
    <mergeCell ref="B30:C30"/>
    <mergeCell ref="B31:C31"/>
  </mergeCells>
  <printOptions/>
  <pageMargins left="0.2755905511811024" right="0.2755905511811024" top="0.7480314960629921" bottom="0.63" header="0.31496062992125984" footer="0.31496062992125984"/>
  <pageSetup fitToHeight="1" fitToWidth="1" horizontalDpi="600" verticalDpi="600" orientation="portrait" paperSize="9" scale="50" r:id="rId1"/>
  <headerFooter>
    <oddHeader>&amp;R&amp;A</oddHeader>
    <oddFooter>&amp;C&amp;P/&amp;N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60" workbookViewId="0" topLeftCell="A89">
      <selection activeCell="C18" sqref="C18"/>
    </sheetView>
  </sheetViews>
  <sheetFormatPr defaultColWidth="9.140625" defaultRowHeight="15"/>
  <cols>
    <col min="1" max="1" width="9.140625" style="608" customWidth="1"/>
    <col min="2" max="2" width="96.28125" style="608" customWidth="1"/>
    <col min="3" max="3" width="33.00390625" style="608" customWidth="1"/>
    <col min="4" max="4" width="22.57421875" style="608" customWidth="1"/>
    <col min="5" max="5" width="13.421875" style="608" bestFit="1" customWidth="1"/>
    <col min="6" max="16384" width="9.140625" style="608" customWidth="1"/>
  </cols>
  <sheetData>
    <row r="1" spans="1:13" s="562" customFormat="1" ht="61.5" customHeight="1">
      <c r="A1" s="709" t="s">
        <v>348</v>
      </c>
      <c r="B1" s="709"/>
      <c r="C1" s="709"/>
      <c r="D1" s="624"/>
      <c r="E1" s="624"/>
      <c r="F1" s="624"/>
      <c r="G1" s="624"/>
      <c r="H1" s="624"/>
      <c r="I1" s="624"/>
      <c r="J1" s="624"/>
      <c r="K1" s="624"/>
      <c r="L1" s="624"/>
      <c r="M1" s="624"/>
    </row>
    <row r="2" spans="1:13" ht="23.25">
      <c r="A2" s="625"/>
      <c r="B2" s="626" t="s">
        <v>246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</row>
    <row r="3" spans="1:13" ht="23.25">
      <c r="A3" s="625"/>
      <c r="B3" s="627" t="s">
        <v>247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</row>
    <row r="4" spans="1:13" ht="23.25">
      <c r="A4" s="625"/>
      <c r="B4" s="403" t="s">
        <v>248</v>
      </c>
      <c r="C4" s="404" t="s">
        <v>29</v>
      </c>
      <c r="D4" s="625"/>
      <c r="E4" s="625"/>
      <c r="F4" s="625"/>
      <c r="G4" s="625"/>
      <c r="H4" s="625"/>
      <c r="I4" s="625"/>
      <c r="J4" s="625"/>
      <c r="K4" s="625"/>
      <c r="L4" s="625"/>
      <c r="M4" s="625"/>
    </row>
    <row r="5" spans="1:13" ht="23.25">
      <c r="A5" s="713" t="s">
        <v>249</v>
      </c>
      <c r="B5" s="405" t="s">
        <v>250</v>
      </c>
      <c r="C5" s="406">
        <v>91440</v>
      </c>
      <c r="D5" s="625"/>
      <c r="E5" s="625"/>
      <c r="F5" s="625"/>
      <c r="G5" s="625"/>
      <c r="H5" s="625"/>
      <c r="I5" s="625"/>
      <c r="J5" s="625"/>
      <c r="K5" s="625"/>
      <c r="L5" s="625"/>
      <c r="M5" s="625"/>
    </row>
    <row r="6" spans="1:13" ht="46.5">
      <c r="A6" s="713"/>
      <c r="B6" s="407" t="s">
        <v>251</v>
      </c>
      <c r="C6" s="408">
        <v>533000</v>
      </c>
      <c r="D6" s="625"/>
      <c r="E6" s="625"/>
      <c r="F6" s="625"/>
      <c r="G6" s="625"/>
      <c r="H6" s="625"/>
      <c r="I6" s="625"/>
      <c r="J6" s="625"/>
      <c r="K6" s="625"/>
      <c r="L6" s="625"/>
      <c r="M6" s="625"/>
    </row>
    <row r="7" spans="1:13" ht="23.25">
      <c r="A7" s="713"/>
      <c r="B7" s="409" t="s">
        <v>252</v>
      </c>
      <c r="C7" s="408">
        <v>3810000</v>
      </c>
      <c r="D7" s="625"/>
      <c r="E7" s="625"/>
      <c r="F7" s="625"/>
      <c r="G7" s="625"/>
      <c r="H7" s="625"/>
      <c r="I7" s="625"/>
      <c r="J7" s="625"/>
      <c r="K7" s="625"/>
      <c r="L7" s="625"/>
      <c r="M7" s="625"/>
    </row>
    <row r="8" spans="1:13" ht="32.25" customHeight="1">
      <c r="A8" s="713"/>
      <c r="B8" s="409" t="s">
        <v>253</v>
      </c>
      <c r="C8" s="408">
        <v>762000</v>
      </c>
      <c r="D8" s="625"/>
      <c r="E8" s="625"/>
      <c r="F8" s="625"/>
      <c r="G8" s="625"/>
      <c r="H8" s="625"/>
      <c r="I8" s="625"/>
      <c r="J8" s="625"/>
      <c r="K8" s="625"/>
      <c r="L8" s="625"/>
      <c r="M8" s="625"/>
    </row>
    <row r="9" spans="1:13" ht="23.25">
      <c r="A9" s="713"/>
      <c r="B9" s="409" t="s">
        <v>254</v>
      </c>
      <c r="C9" s="408">
        <v>1200000</v>
      </c>
      <c r="D9" s="625"/>
      <c r="E9" s="625"/>
      <c r="F9" s="625"/>
      <c r="G9" s="625"/>
      <c r="H9" s="625"/>
      <c r="I9" s="625"/>
      <c r="J9" s="625"/>
      <c r="K9" s="625"/>
      <c r="L9" s="625"/>
      <c r="M9" s="625"/>
    </row>
    <row r="10" spans="1:13" ht="23.25">
      <c r="A10" s="713"/>
      <c r="B10" s="409" t="s">
        <v>255</v>
      </c>
      <c r="C10" s="408">
        <v>202000</v>
      </c>
      <c r="D10" s="625"/>
      <c r="E10" s="625"/>
      <c r="F10" s="625"/>
      <c r="G10" s="625"/>
      <c r="H10" s="625"/>
      <c r="I10" s="625"/>
      <c r="J10" s="625"/>
      <c r="K10" s="625"/>
      <c r="L10" s="625"/>
      <c r="M10" s="625"/>
    </row>
    <row r="11" spans="1:13" ht="23.25">
      <c r="A11" s="713"/>
      <c r="B11" s="409" t="s">
        <v>256</v>
      </c>
      <c r="C11" s="408">
        <v>3111464</v>
      </c>
      <c r="D11" s="625"/>
      <c r="E11" s="625"/>
      <c r="F11" s="625"/>
      <c r="G11" s="625"/>
      <c r="H11" s="625"/>
      <c r="I11" s="625"/>
      <c r="J11" s="625"/>
      <c r="K11" s="625"/>
      <c r="L11" s="625"/>
      <c r="M11" s="625"/>
    </row>
    <row r="12" spans="1:13" ht="23.25">
      <c r="A12" s="713"/>
      <c r="B12" s="409" t="s">
        <v>257</v>
      </c>
      <c r="C12" s="408">
        <v>539496</v>
      </c>
      <c r="D12" s="625"/>
      <c r="E12" s="625"/>
      <c r="F12" s="625"/>
      <c r="G12" s="625"/>
      <c r="H12" s="625"/>
      <c r="I12" s="625"/>
      <c r="J12" s="625"/>
      <c r="K12" s="625"/>
      <c r="L12" s="625"/>
      <c r="M12" s="625"/>
    </row>
    <row r="13" spans="1:13" ht="23.25">
      <c r="A13" s="713"/>
      <c r="B13" s="409" t="s">
        <v>258</v>
      </c>
      <c r="C13" s="408">
        <v>150970</v>
      </c>
      <c r="D13" s="625"/>
      <c r="E13" s="625"/>
      <c r="F13" s="625"/>
      <c r="G13" s="625"/>
      <c r="H13" s="625"/>
      <c r="I13" s="625"/>
      <c r="J13" s="625"/>
      <c r="K13" s="625"/>
      <c r="L13" s="625"/>
      <c r="M13" s="625"/>
    </row>
    <row r="14" spans="1:13" ht="23.25">
      <c r="A14" s="713"/>
      <c r="B14" s="409" t="s">
        <v>259</v>
      </c>
      <c r="C14" s="408">
        <v>100000</v>
      </c>
      <c r="D14" s="625"/>
      <c r="E14" s="625"/>
      <c r="F14" s="625"/>
      <c r="G14" s="625"/>
      <c r="H14" s="625"/>
      <c r="I14" s="625"/>
      <c r="J14" s="625"/>
      <c r="K14" s="625"/>
      <c r="L14" s="625"/>
      <c r="M14" s="625"/>
    </row>
    <row r="15" spans="1:13" ht="24" customHeight="1">
      <c r="A15" s="713"/>
      <c r="B15" s="407" t="s">
        <v>260</v>
      </c>
      <c r="C15" s="408">
        <v>319000</v>
      </c>
      <c r="D15" s="625"/>
      <c r="E15" s="625"/>
      <c r="F15" s="625"/>
      <c r="G15" s="625"/>
      <c r="H15" s="625"/>
      <c r="I15" s="625"/>
      <c r="J15" s="625"/>
      <c r="K15" s="625"/>
      <c r="L15" s="625"/>
      <c r="M15" s="625"/>
    </row>
    <row r="16" spans="1:13" ht="23.25">
      <c r="A16" s="713"/>
      <c r="B16" s="409" t="s">
        <v>261</v>
      </c>
      <c r="C16" s="408">
        <v>5900739</v>
      </c>
      <c r="D16" s="625"/>
      <c r="E16" s="625"/>
      <c r="F16" s="625"/>
      <c r="G16" s="625"/>
      <c r="H16" s="625"/>
      <c r="I16" s="625"/>
      <c r="J16" s="625"/>
      <c r="K16" s="625"/>
      <c r="L16" s="625"/>
      <c r="M16" s="625"/>
    </row>
    <row r="17" spans="1:13" ht="23.25">
      <c r="A17" s="713"/>
      <c r="B17" s="409" t="s">
        <v>262</v>
      </c>
      <c r="C17" s="408">
        <v>2317</v>
      </c>
      <c r="D17" s="625"/>
      <c r="E17" s="625"/>
      <c r="F17" s="625"/>
      <c r="G17" s="625"/>
      <c r="H17" s="625"/>
      <c r="I17" s="625"/>
      <c r="J17" s="625"/>
      <c r="K17" s="625"/>
      <c r="L17" s="625"/>
      <c r="M17" s="625"/>
    </row>
    <row r="18" spans="1:13" ht="23.25">
      <c r="A18" s="713"/>
      <c r="B18" s="409" t="s">
        <v>263</v>
      </c>
      <c r="C18" s="408">
        <v>42124</v>
      </c>
      <c r="D18" s="625"/>
      <c r="E18" s="625"/>
      <c r="F18" s="625"/>
      <c r="G18" s="625"/>
      <c r="H18" s="625"/>
      <c r="I18" s="625"/>
      <c r="J18" s="625"/>
      <c r="K18" s="625"/>
      <c r="L18" s="625"/>
      <c r="M18" s="625"/>
    </row>
    <row r="19" spans="1:13" ht="46.5">
      <c r="A19" s="713"/>
      <c r="B19" s="409" t="s">
        <v>264</v>
      </c>
      <c r="C19" s="408">
        <v>16033</v>
      </c>
      <c r="D19" s="625"/>
      <c r="E19" s="625"/>
      <c r="F19" s="625"/>
      <c r="G19" s="625"/>
      <c r="H19" s="625"/>
      <c r="I19" s="625"/>
      <c r="J19" s="625"/>
      <c r="K19" s="625"/>
      <c r="L19" s="625"/>
      <c r="M19" s="625"/>
    </row>
    <row r="20" spans="1:13" ht="23.25">
      <c r="A20" s="713"/>
      <c r="B20" s="409" t="s">
        <v>265</v>
      </c>
      <c r="C20" s="408">
        <v>408811</v>
      </c>
      <c r="D20" s="625"/>
      <c r="E20" s="625"/>
      <c r="F20" s="625"/>
      <c r="G20" s="625"/>
      <c r="H20" s="625"/>
      <c r="I20" s="625"/>
      <c r="J20" s="625"/>
      <c r="K20" s="625"/>
      <c r="L20" s="625"/>
      <c r="M20" s="625"/>
    </row>
    <row r="21" spans="1:13" ht="23.25">
      <c r="A21" s="713"/>
      <c r="B21" s="409" t="s">
        <v>266</v>
      </c>
      <c r="C21" s="408">
        <v>407479</v>
      </c>
      <c r="D21" s="625"/>
      <c r="E21" s="625"/>
      <c r="F21" s="625"/>
      <c r="G21" s="625"/>
      <c r="H21" s="625"/>
      <c r="I21" s="625"/>
      <c r="J21" s="625"/>
      <c r="K21" s="625"/>
      <c r="L21" s="625"/>
      <c r="M21" s="625"/>
    </row>
    <row r="22" spans="1:13" ht="46.5">
      <c r="A22" s="713"/>
      <c r="B22" s="409" t="s">
        <v>267</v>
      </c>
      <c r="C22" s="408">
        <v>2601383</v>
      </c>
      <c r="D22" s="625"/>
      <c r="E22" s="625"/>
      <c r="F22" s="625"/>
      <c r="G22" s="625"/>
      <c r="H22" s="625"/>
      <c r="I22" s="625"/>
      <c r="J22" s="625"/>
      <c r="K22" s="625"/>
      <c r="L22" s="625"/>
      <c r="M22" s="625"/>
    </row>
    <row r="23" spans="1:13" ht="23.25">
      <c r="A23" s="713"/>
      <c r="B23" s="409" t="s">
        <v>268</v>
      </c>
      <c r="C23" s="408">
        <v>768350</v>
      </c>
      <c r="D23" s="628">
        <f>SUM(C5:C23)</f>
        <v>20966606</v>
      </c>
      <c r="E23" s="625"/>
      <c r="F23" s="625"/>
      <c r="G23" s="625"/>
      <c r="H23" s="625"/>
      <c r="I23" s="625"/>
      <c r="J23" s="625"/>
      <c r="K23" s="625"/>
      <c r="L23" s="625"/>
      <c r="M23" s="625"/>
    </row>
    <row r="24" spans="1:13" ht="23.25">
      <c r="A24" s="713" t="s">
        <v>269</v>
      </c>
      <c r="B24" s="410" t="s">
        <v>270</v>
      </c>
      <c r="C24" s="408">
        <v>762000</v>
      </c>
      <c r="D24" s="625"/>
      <c r="E24" s="625"/>
      <c r="F24" s="625"/>
      <c r="G24" s="625"/>
      <c r="H24" s="625"/>
      <c r="I24" s="625"/>
      <c r="J24" s="625"/>
      <c r="K24" s="625"/>
      <c r="L24" s="625"/>
      <c r="M24" s="625"/>
    </row>
    <row r="25" spans="1:13" ht="23.25">
      <c r="A25" s="713"/>
      <c r="B25" s="409" t="s">
        <v>271</v>
      </c>
      <c r="C25" s="408">
        <v>2492883</v>
      </c>
      <c r="D25" s="625"/>
      <c r="E25" s="625"/>
      <c r="F25" s="625"/>
      <c r="G25" s="625"/>
      <c r="H25" s="625"/>
      <c r="I25" s="625"/>
      <c r="J25" s="625"/>
      <c r="K25" s="625"/>
      <c r="L25" s="625"/>
      <c r="M25" s="625"/>
    </row>
    <row r="26" spans="1:13" ht="23.25">
      <c r="A26" s="713"/>
      <c r="B26" s="409" t="s">
        <v>272</v>
      </c>
      <c r="C26" s="408">
        <v>399796</v>
      </c>
      <c r="D26" s="625"/>
      <c r="E26" s="625"/>
      <c r="F26" s="625"/>
      <c r="G26" s="625"/>
      <c r="H26" s="625"/>
      <c r="I26" s="625"/>
      <c r="J26" s="625"/>
      <c r="K26" s="625"/>
      <c r="L26" s="625"/>
      <c r="M26" s="625"/>
    </row>
    <row r="27" spans="1:13" ht="23.25">
      <c r="A27" s="713"/>
      <c r="B27" s="409" t="s">
        <v>273</v>
      </c>
      <c r="C27" s="408">
        <v>599948</v>
      </c>
      <c r="D27" s="625"/>
      <c r="E27" s="625"/>
      <c r="F27" s="625"/>
      <c r="G27" s="625"/>
      <c r="H27" s="625"/>
      <c r="I27" s="625"/>
      <c r="J27" s="625"/>
      <c r="K27" s="625"/>
      <c r="L27" s="625"/>
      <c r="M27" s="625"/>
    </row>
    <row r="28" spans="1:13" ht="23.25">
      <c r="A28" s="713"/>
      <c r="B28" s="410" t="s">
        <v>274</v>
      </c>
      <c r="C28" s="408">
        <v>5905500</v>
      </c>
      <c r="D28" s="625"/>
      <c r="E28" s="625"/>
      <c r="F28" s="625"/>
      <c r="G28" s="625"/>
      <c r="H28" s="625"/>
      <c r="I28" s="625"/>
      <c r="J28" s="625"/>
      <c r="K28" s="625"/>
      <c r="L28" s="625"/>
      <c r="M28" s="625"/>
    </row>
    <row r="29" spans="1:13" ht="23.25">
      <c r="A29" s="713"/>
      <c r="B29" s="410" t="s">
        <v>275</v>
      </c>
      <c r="C29" s="408">
        <v>4445000</v>
      </c>
      <c r="D29" s="625"/>
      <c r="E29" s="625"/>
      <c r="F29" s="625"/>
      <c r="G29" s="625"/>
      <c r="H29" s="625"/>
      <c r="I29" s="625"/>
      <c r="J29" s="625"/>
      <c r="K29" s="625"/>
      <c r="L29" s="625"/>
      <c r="M29" s="625"/>
    </row>
    <row r="30" spans="1:13" ht="23.25">
      <c r="A30" s="713"/>
      <c r="B30" s="411" t="s">
        <v>276</v>
      </c>
      <c r="C30" s="412">
        <v>5472025</v>
      </c>
      <c r="D30" s="628">
        <f>SUM(C24:C30)</f>
        <v>20077152</v>
      </c>
      <c r="E30" s="625"/>
      <c r="F30" s="625"/>
      <c r="G30" s="625"/>
      <c r="H30" s="625"/>
      <c r="I30" s="625"/>
      <c r="J30" s="625"/>
      <c r="K30" s="625"/>
      <c r="L30" s="625"/>
      <c r="M30" s="625"/>
    </row>
    <row r="31" spans="1:13" ht="23.25">
      <c r="A31" s="710" t="s">
        <v>277</v>
      </c>
      <c r="B31" s="710"/>
      <c r="C31" s="404">
        <f>SUM(C5:C30)</f>
        <v>41043758</v>
      </c>
      <c r="D31" s="626"/>
      <c r="E31" s="626"/>
      <c r="F31" s="626"/>
      <c r="G31" s="626"/>
      <c r="H31" s="626"/>
      <c r="I31" s="626"/>
      <c r="J31" s="626"/>
      <c r="K31" s="626"/>
      <c r="L31" s="626"/>
      <c r="M31" s="626"/>
    </row>
    <row r="32" spans="1:13" ht="23.25">
      <c r="A32" s="625"/>
      <c r="B32" s="413"/>
      <c r="C32" s="414"/>
      <c r="D32" s="625"/>
      <c r="E32" s="625"/>
      <c r="F32" s="625"/>
      <c r="G32" s="625"/>
      <c r="H32" s="625"/>
      <c r="I32" s="625"/>
      <c r="J32" s="625"/>
      <c r="K32" s="625"/>
      <c r="L32" s="625"/>
      <c r="M32" s="625"/>
    </row>
    <row r="33" spans="1:13" ht="23.25">
      <c r="A33" s="625"/>
      <c r="B33" s="711" t="s">
        <v>278</v>
      </c>
      <c r="C33" s="712"/>
      <c r="D33" s="625"/>
      <c r="E33" s="625"/>
      <c r="F33" s="625"/>
      <c r="G33" s="625"/>
      <c r="H33" s="625"/>
      <c r="I33" s="625"/>
      <c r="J33" s="625"/>
      <c r="K33" s="625"/>
      <c r="L33" s="625"/>
      <c r="M33" s="625"/>
    </row>
    <row r="34" spans="1:13" ht="46.5">
      <c r="A34" s="629" t="s">
        <v>269</v>
      </c>
      <c r="B34" s="415" t="s">
        <v>279</v>
      </c>
      <c r="C34" s="414">
        <v>56197500</v>
      </c>
      <c r="D34" s="625"/>
      <c r="E34" s="625"/>
      <c r="F34" s="625"/>
      <c r="G34" s="625"/>
      <c r="H34" s="625"/>
      <c r="I34" s="625"/>
      <c r="J34" s="625"/>
      <c r="K34" s="625"/>
      <c r="L34" s="625"/>
      <c r="M34" s="625"/>
    </row>
    <row r="35" spans="1:13" ht="23.25">
      <c r="A35" s="716" t="s">
        <v>249</v>
      </c>
      <c r="B35" s="415" t="s">
        <v>280</v>
      </c>
      <c r="C35" s="414">
        <v>438680</v>
      </c>
      <c r="D35" s="628">
        <f>SUM(C34:C35)</f>
        <v>56636180</v>
      </c>
      <c r="E35" s="625"/>
      <c r="F35" s="625"/>
      <c r="G35" s="625"/>
      <c r="H35" s="625"/>
      <c r="I35" s="625"/>
      <c r="J35" s="625"/>
      <c r="K35" s="625"/>
      <c r="L35" s="625"/>
      <c r="M35" s="625"/>
    </row>
    <row r="36" spans="1:13" ht="46.5">
      <c r="A36" s="716"/>
      <c r="B36" s="415" t="s">
        <v>281</v>
      </c>
      <c r="C36" s="414">
        <v>18201926</v>
      </c>
      <c r="D36" s="625"/>
      <c r="E36" s="625"/>
      <c r="F36" s="625"/>
      <c r="G36" s="625"/>
      <c r="H36" s="625"/>
      <c r="I36" s="625"/>
      <c r="J36" s="625"/>
      <c r="K36" s="625"/>
      <c r="L36" s="625"/>
      <c r="M36" s="625"/>
    </row>
    <row r="37" spans="1:13" ht="23.25">
      <c r="A37" s="710" t="s">
        <v>282</v>
      </c>
      <c r="B37" s="710"/>
      <c r="C37" s="404">
        <f>SUM(C34:C36)</f>
        <v>74838106</v>
      </c>
      <c r="D37" s="626"/>
      <c r="E37" s="626"/>
      <c r="F37" s="626"/>
      <c r="G37" s="626"/>
      <c r="H37" s="626"/>
      <c r="I37" s="626"/>
      <c r="J37" s="626"/>
      <c r="K37" s="626"/>
      <c r="L37" s="626"/>
      <c r="M37" s="626"/>
    </row>
    <row r="38" spans="1:13" ht="23.25">
      <c r="A38" s="626"/>
      <c r="B38" s="416"/>
      <c r="C38" s="417"/>
      <c r="D38" s="626"/>
      <c r="E38" s="626"/>
      <c r="F38" s="626"/>
      <c r="G38" s="626"/>
      <c r="H38" s="626"/>
      <c r="I38" s="626"/>
      <c r="J38" s="626"/>
      <c r="K38" s="626"/>
      <c r="L38" s="626"/>
      <c r="M38" s="626"/>
    </row>
    <row r="39" spans="1:13" ht="23.25">
      <c r="A39" s="625"/>
      <c r="B39" s="706" t="s">
        <v>283</v>
      </c>
      <c r="C39" s="712"/>
      <c r="D39" s="625"/>
      <c r="E39" s="625"/>
      <c r="F39" s="625"/>
      <c r="G39" s="625"/>
      <c r="H39" s="625"/>
      <c r="I39" s="625"/>
      <c r="J39" s="625"/>
      <c r="K39" s="625"/>
      <c r="L39" s="625"/>
      <c r="M39" s="625"/>
    </row>
    <row r="40" spans="1:13" ht="23.25">
      <c r="A40" s="713" t="s">
        <v>269</v>
      </c>
      <c r="B40" s="630" t="s">
        <v>284</v>
      </c>
      <c r="C40" s="631">
        <v>2044893</v>
      </c>
      <c r="D40" s="625"/>
      <c r="E40" s="625"/>
      <c r="F40" s="625"/>
      <c r="G40" s="625"/>
      <c r="H40" s="625"/>
      <c r="I40" s="625"/>
      <c r="J40" s="625"/>
      <c r="K40" s="625"/>
      <c r="L40" s="625"/>
      <c r="M40" s="625"/>
    </row>
    <row r="41" spans="1:13" ht="23.25">
      <c r="A41" s="713"/>
      <c r="B41" s="630" t="s">
        <v>285</v>
      </c>
      <c r="C41" s="631">
        <v>659324</v>
      </c>
      <c r="D41" s="625"/>
      <c r="E41" s="625"/>
      <c r="F41" s="625"/>
      <c r="G41" s="625"/>
      <c r="H41" s="625"/>
      <c r="I41" s="625"/>
      <c r="J41" s="625"/>
      <c r="K41" s="625"/>
      <c r="L41" s="625"/>
      <c r="M41" s="625"/>
    </row>
    <row r="42" spans="1:13" ht="23.25">
      <c r="A42" s="713"/>
      <c r="B42" s="630" t="s">
        <v>286</v>
      </c>
      <c r="C42" s="631">
        <v>516324</v>
      </c>
      <c r="D42" s="625"/>
      <c r="E42" s="625"/>
      <c r="F42" s="625"/>
      <c r="G42" s="625"/>
      <c r="H42" s="625"/>
      <c r="I42" s="625"/>
      <c r="J42" s="625"/>
      <c r="K42" s="625"/>
      <c r="L42" s="625"/>
      <c r="M42" s="625"/>
    </row>
    <row r="43" spans="1:13" ht="23.25">
      <c r="A43" s="713"/>
      <c r="B43" s="630" t="s">
        <v>287</v>
      </c>
      <c r="C43" s="631">
        <v>60000</v>
      </c>
      <c r="D43" s="625"/>
      <c r="E43" s="625"/>
      <c r="F43" s="625"/>
      <c r="G43" s="625"/>
      <c r="H43" s="625"/>
      <c r="I43" s="625"/>
      <c r="J43" s="625"/>
      <c r="K43" s="625"/>
      <c r="L43" s="625"/>
      <c r="M43" s="625"/>
    </row>
    <row r="44" spans="1:13" ht="23.25">
      <c r="A44" s="713"/>
      <c r="B44" s="630" t="s">
        <v>288</v>
      </c>
      <c r="C44" s="631">
        <v>2158500</v>
      </c>
      <c r="D44" s="625"/>
      <c r="E44" s="625"/>
      <c r="F44" s="625"/>
      <c r="G44" s="625"/>
      <c r="H44" s="625"/>
      <c r="I44" s="625"/>
      <c r="J44" s="625"/>
      <c r="K44" s="625"/>
      <c r="L44" s="625"/>
      <c r="M44" s="625"/>
    </row>
    <row r="45" spans="1:13" ht="26.25" customHeight="1">
      <c r="A45" s="713"/>
      <c r="B45" s="630" t="s">
        <v>289</v>
      </c>
      <c r="C45" s="631">
        <f>10967145-4445000</f>
        <v>6522145</v>
      </c>
      <c r="D45" s="632">
        <f>SUM(C40:C45)</f>
        <v>11961186</v>
      </c>
      <c r="E45" s="625"/>
      <c r="F45" s="625"/>
      <c r="G45" s="625"/>
      <c r="H45" s="625"/>
      <c r="I45" s="625"/>
      <c r="J45" s="625"/>
      <c r="K45" s="625"/>
      <c r="L45" s="625"/>
      <c r="M45" s="625"/>
    </row>
    <row r="46" spans="1:13" ht="26.25" customHeight="1">
      <c r="A46" s="713" t="s">
        <v>249</v>
      </c>
      <c r="B46" s="630" t="s">
        <v>290</v>
      </c>
      <c r="C46" s="631">
        <v>243631</v>
      </c>
      <c r="D46" s="625"/>
      <c r="E46" s="625"/>
      <c r="F46" s="625"/>
      <c r="G46" s="625"/>
      <c r="H46" s="625"/>
      <c r="I46" s="625"/>
      <c r="J46" s="625"/>
      <c r="K46" s="625"/>
      <c r="L46" s="625"/>
      <c r="M46" s="625"/>
    </row>
    <row r="47" spans="1:13" ht="26.25" customHeight="1">
      <c r="A47" s="713"/>
      <c r="B47" s="630" t="s">
        <v>291</v>
      </c>
      <c r="C47" s="631">
        <v>118166</v>
      </c>
      <c r="D47" s="625"/>
      <c r="E47" s="625"/>
      <c r="F47" s="625"/>
      <c r="G47" s="625"/>
      <c r="H47" s="625"/>
      <c r="I47" s="625"/>
      <c r="J47" s="625"/>
      <c r="K47" s="625"/>
      <c r="L47" s="625"/>
      <c r="M47" s="625"/>
    </row>
    <row r="48" spans="1:13" ht="23.25" customHeight="1">
      <c r="A48" s="713"/>
      <c r="B48" s="630" t="s">
        <v>292</v>
      </c>
      <c r="C48" s="631">
        <v>628343</v>
      </c>
      <c r="D48" s="632">
        <f>SUM(C46:C48)</f>
        <v>990140</v>
      </c>
      <c r="E48" s="625"/>
      <c r="F48" s="625"/>
      <c r="G48" s="625"/>
      <c r="H48" s="625"/>
      <c r="I48" s="625"/>
      <c r="J48" s="625"/>
      <c r="K48" s="625"/>
      <c r="L48" s="625"/>
      <c r="M48" s="625"/>
    </row>
    <row r="49" spans="1:13" ht="23.25">
      <c r="A49" s="714" t="s">
        <v>293</v>
      </c>
      <c r="B49" s="715"/>
      <c r="C49" s="404">
        <f>SUM(C40:C48)</f>
        <v>12951326</v>
      </c>
      <c r="D49" s="626"/>
      <c r="E49" s="626"/>
      <c r="F49" s="626"/>
      <c r="G49" s="626"/>
      <c r="H49" s="626"/>
      <c r="I49" s="626"/>
      <c r="J49" s="626"/>
      <c r="K49" s="626"/>
      <c r="L49" s="626"/>
      <c r="M49" s="626"/>
    </row>
    <row r="50" spans="1:13" ht="23.25">
      <c r="A50" s="625"/>
      <c r="B50" s="625"/>
      <c r="C50" s="625"/>
      <c r="D50" s="625"/>
      <c r="E50" s="625"/>
      <c r="F50" s="625"/>
      <c r="G50" s="625"/>
      <c r="H50" s="625"/>
      <c r="I50" s="625"/>
      <c r="J50" s="625"/>
      <c r="K50" s="625"/>
      <c r="L50" s="625"/>
      <c r="M50" s="625"/>
    </row>
    <row r="51" spans="1:13" ht="23.25">
      <c r="A51" s="625"/>
      <c r="B51" s="626" t="s">
        <v>39</v>
      </c>
      <c r="C51" s="625"/>
      <c r="D51" s="625"/>
      <c r="E51" s="625"/>
      <c r="F51" s="625"/>
      <c r="G51" s="625"/>
      <c r="H51" s="625"/>
      <c r="I51" s="625"/>
      <c r="J51" s="625"/>
      <c r="K51" s="625"/>
      <c r="L51" s="625"/>
      <c r="M51" s="625"/>
    </row>
    <row r="52" spans="1:13" ht="23.25">
      <c r="A52" s="625"/>
      <c r="B52" s="627" t="s">
        <v>247</v>
      </c>
      <c r="C52" s="625"/>
      <c r="D52" s="625"/>
      <c r="E52" s="625"/>
      <c r="F52" s="625"/>
      <c r="G52" s="625"/>
      <c r="H52" s="625"/>
      <c r="I52" s="625"/>
      <c r="J52" s="625"/>
      <c r="K52" s="625"/>
      <c r="L52" s="625"/>
      <c r="M52" s="625"/>
    </row>
    <row r="53" spans="1:13" ht="59.25">
      <c r="A53" s="633" t="s">
        <v>249</v>
      </c>
      <c r="B53" s="634" t="s">
        <v>294</v>
      </c>
      <c r="C53" s="418">
        <v>4233</v>
      </c>
      <c r="D53" s="625"/>
      <c r="E53" s="625"/>
      <c r="F53" s="625"/>
      <c r="G53" s="625"/>
      <c r="H53" s="625"/>
      <c r="I53" s="625"/>
      <c r="J53" s="625"/>
      <c r="K53" s="625"/>
      <c r="L53" s="625"/>
      <c r="M53" s="625"/>
    </row>
    <row r="54" spans="1:13" ht="23.25">
      <c r="A54" s="710" t="s">
        <v>277</v>
      </c>
      <c r="B54" s="710"/>
      <c r="C54" s="404">
        <f>+C53</f>
        <v>4233</v>
      </c>
      <c r="D54" s="625"/>
      <c r="E54" s="625"/>
      <c r="F54" s="625"/>
      <c r="G54" s="625"/>
      <c r="H54" s="625"/>
      <c r="I54" s="625"/>
      <c r="J54" s="625"/>
      <c r="K54" s="625"/>
      <c r="L54" s="625"/>
      <c r="M54" s="625"/>
    </row>
    <row r="55" spans="1:13" ht="23.25">
      <c r="A55" s="625"/>
      <c r="B55" s="625"/>
      <c r="C55" s="418"/>
      <c r="D55" s="625"/>
      <c r="E55" s="625"/>
      <c r="F55" s="625"/>
      <c r="G55" s="625"/>
      <c r="H55" s="625"/>
      <c r="I55" s="625"/>
      <c r="J55" s="625"/>
      <c r="K55" s="625"/>
      <c r="L55" s="625"/>
      <c r="M55" s="625"/>
    </row>
    <row r="56" spans="1:13" ht="23.25">
      <c r="A56" s="625"/>
      <c r="B56" s="419" t="s">
        <v>278</v>
      </c>
      <c r="C56" s="418">
        <v>0</v>
      </c>
      <c r="D56" s="625"/>
      <c r="E56" s="625"/>
      <c r="F56" s="625"/>
      <c r="G56" s="625"/>
      <c r="H56" s="625"/>
      <c r="I56" s="625"/>
      <c r="J56" s="625"/>
      <c r="K56" s="625"/>
      <c r="L56" s="625"/>
      <c r="M56" s="625"/>
    </row>
    <row r="57" spans="1:13" ht="23.25">
      <c r="A57" s="625"/>
      <c r="B57" s="420"/>
      <c r="C57" s="420"/>
      <c r="D57" s="625"/>
      <c r="E57" s="625"/>
      <c r="F57" s="625"/>
      <c r="G57" s="625"/>
      <c r="H57" s="625"/>
      <c r="I57" s="625"/>
      <c r="J57" s="625"/>
      <c r="K57" s="625"/>
      <c r="L57" s="625"/>
      <c r="M57" s="625"/>
    </row>
    <row r="58" spans="1:13" ht="23.25">
      <c r="A58" s="625"/>
      <c r="B58" s="419" t="s">
        <v>283</v>
      </c>
      <c r="C58" s="418">
        <v>0</v>
      </c>
      <c r="D58" s="625"/>
      <c r="E58" s="625"/>
      <c r="F58" s="625"/>
      <c r="G58" s="625"/>
      <c r="H58" s="625"/>
      <c r="I58" s="625"/>
      <c r="J58" s="625"/>
      <c r="K58" s="625"/>
      <c r="L58" s="625"/>
      <c r="M58" s="625"/>
    </row>
    <row r="59" spans="1:13" ht="23.25">
      <c r="A59" s="625"/>
      <c r="B59" s="420"/>
      <c r="C59" s="420"/>
      <c r="D59" s="625"/>
      <c r="E59" s="625"/>
      <c r="F59" s="625"/>
      <c r="G59" s="625"/>
      <c r="H59" s="625"/>
      <c r="I59" s="625"/>
      <c r="J59" s="625"/>
      <c r="K59" s="625"/>
      <c r="L59" s="625"/>
      <c r="M59" s="625"/>
    </row>
    <row r="60" spans="1:13" ht="23.25">
      <c r="A60" s="625"/>
      <c r="B60" s="626" t="s">
        <v>206</v>
      </c>
      <c r="C60" s="625"/>
      <c r="D60" s="625"/>
      <c r="E60" s="625"/>
      <c r="F60" s="625"/>
      <c r="G60" s="625"/>
      <c r="H60" s="625"/>
      <c r="I60" s="625"/>
      <c r="J60" s="625"/>
      <c r="K60" s="625"/>
      <c r="L60" s="625"/>
      <c r="M60" s="625"/>
    </row>
    <row r="61" spans="1:13" ht="23.25">
      <c r="A61" s="625"/>
      <c r="B61" s="627" t="s">
        <v>247</v>
      </c>
      <c r="C61" s="625"/>
      <c r="D61" s="625"/>
      <c r="E61" s="625"/>
      <c r="F61" s="625"/>
      <c r="G61" s="625"/>
      <c r="H61" s="625"/>
      <c r="I61" s="625"/>
      <c r="J61" s="625"/>
      <c r="K61" s="625"/>
      <c r="L61" s="625"/>
      <c r="M61" s="625"/>
    </row>
    <row r="62" spans="1:13" ht="23.25">
      <c r="A62" s="713" t="s">
        <v>249</v>
      </c>
      <c r="B62" s="635" t="s">
        <v>295</v>
      </c>
      <c r="C62" s="406">
        <v>304499</v>
      </c>
      <c r="D62" s="625"/>
      <c r="E62" s="625"/>
      <c r="F62" s="625"/>
      <c r="G62" s="625"/>
      <c r="H62" s="625"/>
      <c r="I62" s="625"/>
      <c r="J62" s="625"/>
      <c r="K62" s="625"/>
      <c r="L62" s="625"/>
      <c r="M62" s="625"/>
    </row>
    <row r="63" spans="1:13" ht="23.25">
      <c r="A63" s="713"/>
      <c r="B63" s="636" t="s">
        <v>296</v>
      </c>
      <c r="C63" s="408">
        <v>238252</v>
      </c>
      <c r="D63" s="625"/>
      <c r="E63" s="625"/>
      <c r="F63" s="625"/>
      <c r="G63" s="625"/>
      <c r="H63" s="625"/>
      <c r="I63" s="625"/>
      <c r="J63" s="625"/>
      <c r="K63" s="625"/>
      <c r="L63" s="625"/>
      <c r="M63" s="625"/>
    </row>
    <row r="64" spans="1:13" ht="23.25">
      <c r="A64" s="713"/>
      <c r="B64" s="636" t="s">
        <v>297</v>
      </c>
      <c r="C64" s="408">
        <v>16400</v>
      </c>
      <c r="D64" s="625"/>
      <c r="E64" s="625"/>
      <c r="F64" s="625"/>
      <c r="G64" s="625"/>
      <c r="H64" s="625"/>
      <c r="I64" s="625"/>
      <c r="J64" s="625"/>
      <c r="K64" s="625"/>
      <c r="L64" s="625"/>
      <c r="M64" s="625"/>
    </row>
    <row r="65" spans="1:13" ht="23.25">
      <c r="A65" s="713"/>
      <c r="B65" s="636" t="s">
        <v>298</v>
      </c>
      <c r="C65" s="408">
        <v>14423</v>
      </c>
      <c r="D65" s="625"/>
      <c r="E65" s="625"/>
      <c r="F65" s="625"/>
      <c r="G65" s="625"/>
      <c r="H65" s="625"/>
      <c r="I65" s="625"/>
      <c r="J65" s="625"/>
      <c r="K65" s="625"/>
      <c r="L65" s="625"/>
      <c r="M65" s="625"/>
    </row>
    <row r="66" spans="1:13" ht="23.25">
      <c r="A66" s="713"/>
      <c r="B66" s="636" t="s">
        <v>299</v>
      </c>
      <c r="C66" s="408">
        <v>20340</v>
      </c>
      <c r="D66" s="625"/>
      <c r="E66" s="625"/>
      <c r="F66" s="625"/>
      <c r="G66" s="625"/>
      <c r="H66" s="625"/>
      <c r="I66" s="625"/>
      <c r="J66" s="625"/>
      <c r="K66" s="625"/>
      <c r="L66" s="625"/>
      <c r="M66" s="625"/>
    </row>
    <row r="67" spans="1:13" ht="23.25">
      <c r="A67" s="713"/>
      <c r="B67" s="637" t="s">
        <v>299</v>
      </c>
      <c r="C67" s="412">
        <v>11070</v>
      </c>
      <c r="D67" s="625"/>
      <c r="E67" s="625"/>
      <c r="F67" s="625"/>
      <c r="G67" s="625"/>
      <c r="H67" s="625"/>
      <c r="I67" s="625"/>
      <c r="J67" s="625"/>
      <c r="K67" s="625"/>
      <c r="L67" s="625"/>
      <c r="M67" s="625"/>
    </row>
    <row r="68" spans="1:13" ht="23.25">
      <c r="A68" s="710" t="s">
        <v>277</v>
      </c>
      <c r="B68" s="710"/>
      <c r="C68" s="404">
        <f>SUM(C62:C67)</f>
        <v>604984</v>
      </c>
      <c r="D68" s="625"/>
      <c r="E68" s="625"/>
      <c r="F68" s="625"/>
      <c r="G68" s="625"/>
      <c r="H68" s="625"/>
      <c r="I68" s="625"/>
      <c r="J68" s="625"/>
      <c r="K68" s="625"/>
      <c r="L68" s="625"/>
      <c r="M68" s="625"/>
    </row>
    <row r="69" spans="1:13" ht="23.25">
      <c r="A69" s="625"/>
      <c r="B69" s="625"/>
      <c r="C69" s="625"/>
      <c r="D69" s="625"/>
      <c r="E69" s="625"/>
      <c r="F69" s="625"/>
      <c r="G69" s="625"/>
      <c r="H69" s="625"/>
      <c r="I69" s="625"/>
      <c r="J69" s="625"/>
      <c r="K69" s="625"/>
      <c r="L69" s="625"/>
      <c r="M69" s="625"/>
    </row>
    <row r="70" spans="1:13" ht="23.25">
      <c r="A70" s="625"/>
      <c r="B70" s="419" t="s">
        <v>278</v>
      </c>
      <c r="C70" s="421">
        <v>0</v>
      </c>
      <c r="D70" s="625"/>
      <c r="E70" s="625"/>
      <c r="F70" s="625"/>
      <c r="G70" s="625"/>
      <c r="H70" s="625"/>
      <c r="I70" s="625"/>
      <c r="J70" s="625"/>
      <c r="K70" s="625"/>
      <c r="L70" s="625"/>
      <c r="M70" s="625"/>
    </row>
    <row r="71" spans="1:13" ht="23.25">
      <c r="A71" s="625"/>
      <c r="B71" s="420"/>
      <c r="C71" s="422"/>
      <c r="D71" s="625"/>
      <c r="E71" s="625"/>
      <c r="F71" s="625"/>
      <c r="G71" s="625"/>
      <c r="H71" s="625"/>
      <c r="I71" s="625"/>
      <c r="J71" s="625"/>
      <c r="K71" s="625"/>
      <c r="L71" s="625"/>
      <c r="M71" s="625"/>
    </row>
    <row r="72" spans="1:13" ht="23.25">
      <c r="A72" s="625"/>
      <c r="B72" s="711" t="s">
        <v>283</v>
      </c>
      <c r="C72" s="712"/>
      <c r="D72" s="625"/>
      <c r="E72" s="625"/>
      <c r="F72" s="625"/>
      <c r="G72" s="625"/>
      <c r="H72" s="625"/>
      <c r="I72" s="625"/>
      <c r="J72" s="625"/>
      <c r="K72" s="625"/>
      <c r="L72" s="625"/>
      <c r="M72" s="625"/>
    </row>
    <row r="73" spans="1:13" ht="23.25">
      <c r="A73" s="625"/>
      <c r="B73" s="625"/>
      <c r="C73" s="625"/>
      <c r="D73" s="625"/>
      <c r="E73" s="625"/>
      <c r="F73" s="625"/>
      <c r="G73" s="625"/>
      <c r="H73" s="625"/>
      <c r="I73" s="625"/>
      <c r="J73" s="625"/>
      <c r="K73" s="625"/>
      <c r="L73" s="625"/>
      <c r="M73" s="625"/>
    </row>
    <row r="74" spans="1:13" ht="23.25">
      <c r="A74" s="625"/>
      <c r="B74" s="626" t="s">
        <v>207</v>
      </c>
      <c r="C74" s="625"/>
      <c r="D74" s="625"/>
      <c r="E74" s="625"/>
      <c r="F74" s="625"/>
      <c r="G74" s="625"/>
      <c r="H74" s="625"/>
      <c r="I74" s="625"/>
      <c r="J74" s="625"/>
      <c r="K74" s="625"/>
      <c r="L74" s="625"/>
      <c r="M74" s="625"/>
    </row>
    <row r="75" spans="1:13" ht="23.25">
      <c r="A75" s="625"/>
      <c r="B75" s="638" t="s">
        <v>247</v>
      </c>
      <c r="C75" s="639">
        <v>0</v>
      </c>
      <c r="D75" s="625"/>
      <c r="E75" s="625"/>
      <c r="F75" s="625"/>
      <c r="G75" s="625"/>
      <c r="H75" s="625"/>
      <c r="I75" s="625"/>
      <c r="J75" s="625"/>
      <c r="K75" s="625"/>
      <c r="L75" s="625"/>
      <c r="M75" s="625"/>
    </row>
    <row r="76" spans="1:13" ht="23.25">
      <c r="A76" s="625"/>
      <c r="B76" s="627"/>
      <c r="C76" s="640"/>
      <c r="D76" s="625"/>
      <c r="E76" s="625"/>
      <c r="F76" s="625"/>
      <c r="G76" s="625"/>
      <c r="H76" s="625"/>
      <c r="I76" s="625"/>
      <c r="J76" s="625"/>
      <c r="K76" s="625"/>
      <c r="L76" s="625"/>
      <c r="M76" s="625"/>
    </row>
    <row r="77" spans="1:13" ht="23.25">
      <c r="A77" s="625"/>
      <c r="B77" s="419" t="s">
        <v>278</v>
      </c>
      <c r="C77" s="423">
        <v>0</v>
      </c>
      <c r="D77" s="625"/>
      <c r="E77" s="625"/>
      <c r="F77" s="625"/>
      <c r="G77" s="625"/>
      <c r="H77" s="625"/>
      <c r="I77" s="625"/>
      <c r="J77" s="625"/>
      <c r="K77" s="625"/>
      <c r="L77" s="625"/>
      <c r="M77" s="625"/>
    </row>
    <row r="78" spans="1:13" ht="23.25">
      <c r="A78" s="625"/>
      <c r="B78" s="419"/>
      <c r="C78" s="423"/>
      <c r="D78" s="625"/>
      <c r="E78" s="625"/>
      <c r="F78" s="625"/>
      <c r="G78" s="625"/>
      <c r="H78" s="625"/>
      <c r="I78" s="625"/>
      <c r="J78" s="625"/>
      <c r="K78" s="625"/>
      <c r="L78" s="625"/>
      <c r="M78" s="625"/>
    </row>
    <row r="79" spans="1:13" ht="23.25">
      <c r="A79" s="625"/>
      <c r="B79" s="419" t="s">
        <v>283</v>
      </c>
      <c r="C79" s="421">
        <v>0</v>
      </c>
      <c r="D79" s="625"/>
      <c r="E79" s="625"/>
      <c r="F79" s="625"/>
      <c r="G79" s="625"/>
      <c r="H79" s="625"/>
      <c r="I79" s="625"/>
      <c r="J79" s="625"/>
      <c r="K79" s="625"/>
      <c r="L79" s="625"/>
      <c r="M79" s="625"/>
    </row>
    <row r="80" spans="1:13" ht="23.25">
      <c r="A80" s="625"/>
      <c r="B80" s="625"/>
      <c r="C80" s="625"/>
      <c r="D80" s="625"/>
      <c r="E80" s="625"/>
      <c r="F80" s="625"/>
      <c r="G80" s="625"/>
      <c r="H80" s="625"/>
      <c r="I80" s="625"/>
      <c r="J80" s="625"/>
      <c r="K80" s="625"/>
      <c r="L80" s="625"/>
      <c r="M80" s="625"/>
    </row>
    <row r="81" spans="1:13" ht="23.25">
      <c r="A81" s="625"/>
      <c r="B81" s="626" t="s">
        <v>205</v>
      </c>
      <c r="C81" s="625"/>
      <c r="D81" s="625"/>
      <c r="E81" s="625"/>
      <c r="F81" s="625"/>
      <c r="G81" s="625"/>
      <c r="H81" s="625"/>
      <c r="I81" s="625"/>
      <c r="J81" s="625"/>
      <c r="K81" s="625"/>
      <c r="L81" s="625"/>
      <c r="M81" s="625"/>
    </row>
    <row r="82" spans="1:13" ht="23.25">
      <c r="A82" s="625"/>
      <c r="B82" s="627" t="s">
        <v>247</v>
      </c>
      <c r="C82" s="625"/>
      <c r="D82" s="625"/>
      <c r="E82" s="625"/>
      <c r="F82" s="625"/>
      <c r="G82" s="625"/>
      <c r="H82" s="625"/>
      <c r="I82" s="625"/>
      <c r="J82" s="625"/>
      <c r="K82" s="625"/>
      <c r="L82" s="625"/>
      <c r="M82" s="625"/>
    </row>
    <row r="83" spans="1:13" ht="59.25">
      <c r="A83" s="633" t="s">
        <v>249</v>
      </c>
      <c r="B83" s="641" t="s">
        <v>300</v>
      </c>
      <c r="C83" s="424">
        <v>10806</v>
      </c>
      <c r="D83" s="625"/>
      <c r="E83" s="625"/>
      <c r="F83" s="625"/>
      <c r="G83" s="625"/>
      <c r="H83" s="625"/>
      <c r="I83" s="625"/>
      <c r="J83" s="625"/>
      <c r="K83" s="625"/>
      <c r="L83" s="625"/>
      <c r="M83" s="625"/>
    </row>
    <row r="84" spans="1:13" ht="23.25">
      <c r="A84" s="710" t="s">
        <v>277</v>
      </c>
      <c r="B84" s="710"/>
      <c r="C84" s="404">
        <f>SUM(C78:C83)</f>
        <v>10806</v>
      </c>
      <c r="D84" s="625"/>
      <c r="E84" s="625"/>
      <c r="F84" s="625"/>
      <c r="G84" s="625"/>
      <c r="H84" s="625"/>
      <c r="I84" s="625"/>
      <c r="J84" s="625"/>
      <c r="K84" s="625"/>
      <c r="L84" s="625"/>
      <c r="M84" s="625"/>
    </row>
    <row r="85" spans="1:13" ht="23.25">
      <c r="A85" s="625"/>
      <c r="B85" s="625"/>
      <c r="C85" s="625"/>
      <c r="D85" s="625"/>
      <c r="E85" s="625"/>
      <c r="F85" s="625"/>
      <c r="G85" s="625"/>
      <c r="H85" s="625"/>
      <c r="I85" s="642"/>
      <c r="J85" s="625"/>
      <c r="K85" s="625"/>
      <c r="L85" s="625"/>
      <c r="M85" s="625"/>
    </row>
    <row r="86" spans="1:13" ht="23.25">
      <c r="A86" s="625"/>
      <c r="B86" s="419" t="s">
        <v>278</v>
      </c>
      <c r="C86" s="421">
        <v>0</v>
      </c>
      <c r="D86" s="625"/>
      <c r="E86" s="625"/>
      <c r="F86" s="625"/>
      <c r="G86" s="625"/>
      <c r="H86" s="625"/>
      <c r="I86" s="625"/>
      <c r="J86" s="625"/>
      <c r="K86" s="625"/>
      <c r="L86" s="625"/>
      <c r="M86" s="625"/>
    </row>
    <row r="87" spans="1:13" ht="23.25">
      <c r="A87" s="625"/>
      <c r="B87" s="420"/>
      <c r="C87" s="420"/>
      <c r="D87" s="625"/>
      <c r="E87" s="625"/>
      <c r="F87" s="625"/>
      <c r="G87" s="625"/>
      <c r="H87" s="625"/>
      <c r="I87" s="625"/>
      <c r="J87" s="625"/>
      <c r="K87" s="625"/>
      <c r="L87" s="625"/>
      <c r="M87" s="625"/>
    </row>
    <row r="88" spans="1:13" ht="23.25">
      <c r="A88" s="625"/>
      <c r="B88" s="711" t="s">
        <v>283</v>
      </c>
      <c r="C88" s="712"/>
      <c r="D88" s="625"/>
      <c r="E88" s="625"/>
      <c r="F88" s="625"/>
      <c r="G88" s="625"/>
      <c r="H88" s="625"/>
      <c r="I88" s="625"/>
      <c r="J88" s="625"/>
      <c r="K88" s="625"/>
      <c r="L88" s="625"/>
      <c r="M88" s="625"/>
    </row>
    <row r="89" spans="1:13" ht="59.25">
      <c r="A89" s="633" t="s">
        <v>249</v>
      </c>
      <c r="B89" s="425" t="s">
        <v>301</v>
      </c>
      <c r="C89" s="408">
        <v>471242</v>
      </c>
      <c r="D89" s="625"/>
      <c r="E89" s="625"/>
      <c r="F89" s="625"/>
      <c r="G89" s="625"/>
      <c r="H89" s="625"/>
      <c r="I89" s="625"/>
      <c r="J89" s="625"/>
      <c r="K89" s="625"/>
      <c r="L89" s="625"/>
      <c r="M89" s="625"/>
    </row>
    <row r="90" spans="1:13" ht="23.25">
      <c r="A90" s="704" t="s">
        <v>302</v>
      </c>
      <c r="B90" s="705"/>
      <c r="C90" s="404">
        <f>+C89</f>
        <v>471242</v>
      </c>
      <c r="D90" s="625"/>
      <c r="E90" s="625"/>
      <c r="F90" s="625"/>
      <c r="G90" s="625"/>
      <c r="H90" s="625"/>
      <c r="I90" s="625"/>
      <c r="J90" s="625"/>
      <c r="K90" s="625"/>
      <c r="L90" s="625"/>
      <c r="M90" s="625"/>
    </row>
    <row r="91" spans="1:13" ht="23.25">
      <c r="A91" s="625"/>
      <c r="B91" s="625"/>
      <c r="C91" s="625"/>
      <c r="D91" s="625"/>
      <c r="E91" s="625"/>
      <c r="F91" s="625"/>
      <c r="G91" s="625"/>
      <c r="H91" s="625"/>
      <c r="I91" s="625"/>
      <c r="J91" s="625"/>
      <c r="K91" s="625"/>
      <c r="L91" s="625"/>
      <c r="M91" s="625"/>
    </row>
    <row r="92" spans="1:13" ht="23.25">
      <c r="A92" s="625"/>
      <c r="B92" s="626" t="s">
        <v>208</v>
      </c>
      <c r="C92" s="625"/>
      <c r="D92" s="625"/>
      <c r="E92" s="625"/>
      <c r="F92" s="625"/>
      <c r="G92" s="625"/>
      <c r="H92" s="625"/>
      <c r="I92" s="625"/>
      <c r="J92" s="625"/>
      <c r="K92" s="625"/>
      <c r="L92" s="625"/>
      <c r="M92" s="625"/>
    </row>
    <row r="93" spans="1:13" ht="23.25">
      <c r="A93" s="625"/>
      <c r="B93" s="627" t="s">
        <v>247</v>
      </c>
      <c r="C93" s="625"/>
      <c r="D93" s="625"/>
      <c r="E93" s="625"/>
      <c r="F93" s="625"/>
      <c r="G93" s="625"/>
      <c r="H93" s="625"/>
      <c r="I93" s="625"/>
      <c r="J93" s="625"/>
      <c r="K93" s="625"/>
      <c r="L93" s="625"/>
      <c r="M93" s="625"/>
    </row>
    <row r="94" spans="1:13" ht="23.25">
      <c r="A94" s="708" t="s">
        <v>249</v>
      </c>
      <c r="B94" s="643" t="s">
        <v>307</v>
      </c>
      <c r="C94" s="418">
        <f>166940+43148</f>
        <v>210088</v>
      </c>
      <c r="D94" s="625"/>
      <c r="E94" s="625"/>
      <c r="F94" s="625"/>
      <c r="G94" s="625"/>
      <c r="H94" s="625"/>
      <c r="I94" s="625"/>
      <c r="J94" s="625"/>
      <c r="K94" s="625"/>
      <c r="L94" s="625"/>
      <c r="M94" s="625"/>
    </row>
    <row r="95" spans="1:13" ht="23.25">
      <c r="A95" s="708"/>
      <c r="B95" s="625" t="s">
        <v>303</v>
      </c>
      <c r="C95" s="644">
        <f>6000*1.27</f>
        <v>7620</v>
      </c>
      <c r="D95" s="625"/>
      <c r="E95" s="625"/>
      <c r="F95" s="625"/>
      <c r="G95" s="625"/>
      <c r="H95" s="625"/>
      <c r="I95" s="625"/>
      <c r="J95" s="625"/>
      <c r="K95" s="625"/>
      <c r="L95" s="625"/>
      <c r="M95" s="625"/>
    </row>
    <row r="96" spans="1:13" ht="23.25">
      <c r="A96" s="704" t="s">
        <v>277</v>
      </c>
      <c r="B96" s="705"/>
      <c r="C96" s="404">
        <f>SUM(C94:C95)</f>
        <v>217708</v>
      </c>
      <c r="D96" s="625"/>
      <c r="E96" s="625"/>
      <c r="F96" s="625"/>
      <c r="G96" s="625"/>
      <c r="H96" s="625"/>
      <c r="I96" s="625"/>
      <c r="J96" s="625"/>
      <c r="K96" s="625"/>
      <c r="L96" s="625"/>
      <c r="M96" s="625"/>
    </row>
    <row r="97" spans="1:13" ht="23.25">
      <c r="A97" s="625"/>
      <c r="B97" s="625"/>
      <c r="C97" s="644"/>
      <c r="D97" s="625"/>
      <c r="E97" s="625"/>
      <c r="F97" s="625"/>
      <c r="G97" s="625"/>
      <c r="H97" s="625"/>
      <c r="I97" s="625"/>
      <c r="J97" s="625"/>
      <c r="K97" s="625"/>
      <c r="L97" s="625"/>
      <c r="M97" s="625"/>
    </row>
    <row r="98" spans="1:13" ht="23.25">
      <c r="A98" s="625"/>
      <c r="B98" s="419" t="s">
        <v>278</v>
      </c>
      <c r="C98" s="426">
        <v>0</v>
      </c>
      <c r="D98" s="625"/>
      <c r="E98" s="625"/>
      <c r="F98" s="625"/>
      <c r="G98" s="625"/>
      <c r="H98" s="625"/>
      <c r="I98" s="625"/>
      <c r="J98" s="625"/>
      <c r="K98" s="625"/>
      <c r="L98" s="625"/>
      <c r="M98" s="625">
        <f>172940*1.27</f>
        <v>219633.80000000002</v>
      </c>
    </row>
    <row r="99" spans="1:13" ht="23.25">
      <c r="A99" s="625"/>
      <c r="B99" s="420"/>
      <c r="C99" s="420"/>
      <c r="D99" s="625"/>
      <c r="E99" s="625"/>
      <c r="F99" s="625"/>
      <c r="G99" s="625"/>
      <c r="H99" s="625"/>
      <c r="I99" s="625"/>
      <c r="J99" s="625"/>
      <c r="K99" s="625"/>
      <c r="L99" s="625"/>
      <c r="M99" s="625"/>
    </row>
    <row r="100" spans="1:13" ht="23.25">
      <c r="A100" s="625"/>
      <c r="B100" s="419" t="s">
        <v>283</v>
      </c>
      <c r="C100" s="426">
        <v>0</v>
      </c>
      <c r="D100" s="625"/>
      <c r="E100" s="625"/>
      <c r="F100" s="625"/>
      <c r="G100" s="625"/>
      <c r="H100" s="625"/>
      <c r="I100" s="625"/>
      <c r="J100" s="625"/>
      <c r="K100" s="625"/>
      <c r="L100" s="625"/>
      <c r="M100" s="625"/>
    </row>
    <row r="101" spans="1:13" ht="23.25">
      <c r="A101" s="625"/>
      <c r="B101" s="625"/>
      <c r="C101" s="625"/>
      <c r="D101" s="625"/>
      <c r="E101" s="625"/>
      <c r="F101" s="625"/>
      <c r="G101" s="625"/>
      <c r="H101" s="625"/>
      <c r="I101" s="625"/>
      <c r="J101" s="625"/>
      <c r="K101" s="625"/>
      <c r="L101" s="625"/>
      <c r="M101" s="625"/>
    </row>
    <row r="102" spans="1:13" ht="23.25">
      <c r="A102" s="625"/>
      <c r="B102" s="626" t="s">
        <v>304</v>
      </c>
      <c r="C102" s="625"/>
      <c r="D102" s="625"/>
      <c r="E102" s="625"/>
      <c r="F102" s="625"/>
      <c r="G102" s="625"/>
      <c r="H102" s="625"/>
      <c r="I102" s="625"/>
      <c r="J102" s="625"/>
      <c r="K102" s="625"/>
      <c r="L102" s="625"/>
      <c r="M102" s="625"/>
    </row>
    <row r="103" spans="1:13" ht="23.25">
      <c r="A103" s="625"/>
      <c r="B103" s="638" t="s">
        <v>247</v>
      </c>
      <c r="C103" s="645">
        <v>0</v>
      </c>
      <c r="D103" s="625"/>
      <c r="E103" s="625"/>
      <c r="F103" s="625"/>
      <c r="G103" s="625"/>
      <c r="H103" s="625"/>
      <c r="I103" s="625"/>
      <c r="J103" s="625"/>
      <c r="K103" s="625"/>
      <c r="L103" s="625"/>
      <c r="M103" s="625"/>
    </row>
    <row r="104" spans="1:13" ht="23.25">
      <c r="A104" s="625"/>
      <c r="B104" s="627"/>
      <c r="C104" s="644"/>
      <c r="D104" s="625"/>
      <c r="E104" s="625"/>
      <c r="F104" s="625"/>
      <c r="G104" s="625"/>
      <c r="H104" s="625"/>
      <c r="I104" s="625"/>
      <c r="J104" s="625"/>
      <c r="K104" s="625"/>
      <c r="L104" s="625"/>
      <c r="M104" s="625"/>
    </row>
    <row r="105" spans="1:13" ht="23.25">
      <c r="A105" s="625"/>
      <c r="B105" s="419" t="s">
        <v>278</v>
      </c>
      <c r="C105" s="421">
        <v>0</v>
      </c>
      <c r="D105" s="625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1:13" ht="23.25">
      <c r="A106" s="625"/>
      <c r="B106" s="419"/>
      <c r="C106" s="421"/>
      <c r="D106" s="625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1:13" ht="23.25">
      <c r="A107" s="625"/>
      <c r="B107" s="706" t="s">
        <v>283</v>
      </c>
      <c r="C107" s="707"/>
      <c r="D107" s="625"/>
      <c r="E107" s="625"/>
      <c r="F107" s="625"/>
      <c r="G107" s="625"/>
      <c r="H107" s="625"/>
      <c r="I107" s="625"/>
      <c r="J107" s="625"/>
      <c r="K107" s="625"/>
      <c r="L107" s="625"/>
      <c r="M107" s="625"/>
    </row>
    <row r="108" spans="1:13" ht="36" customHeight="1">
      <c r="A108" s="708" t="s">
        <v>249</v>
      </c>
      <c r="B108" s="646" t="s">
        <v>305</v>
      </c>
      <c r="C108" s="647">
        <v>218393</v>
      </c>
      <c r="D108" s="625"/>
      <c r="E108" s="625"/>
      <c r="F108" s="625"/>
      <c r="G108" s="625"/>
      <c r="H108" s="625"/>
      <c r="I108" s="625"/>
      <c r="J108" s="625"/>
      <c r="K108" s="625"/>
      <c r="L108" s="625"/>
      <c r="M108" s="625"/>
    </row>
    <row r="109" spans="1:13" ht="36" customHeight="1">
      <c r="A109" s="708"/>
      <c r="B109" s="646" t="s">
        <v>306</v>
      </c>
      <c r="C109" s="647">
        <v>944560</v>
      </c>
      <c r="D109" s="625"/>
      <c r="E109" s="625"/>
      <c r="F109" s="625"/>
      <c r="G109" s="625"/>
      <c r="H109" s="625"/>
      <c r="I109" s="625"/>
      <c r="J109" s="625"/>
      <c r="K109" s="625"/>
      <c r="L109" s="625"/>
      <c r="M109" s="625"/>
    </row>
    <row r="110" spans="1:13" ht="23.25">
      <c r="A110" s="704" t="s">
        <v>302</v>
      </c>
      <c r="B110" s="705"/>
      <c r="C110" s="427">
        <f>SUM(C108:C109)</f>
        <v>1162953</v>
      </c>
      <c r="D110" s="625"/>
      <c r="E110" s="625"/>
      <c r="F110" s="625"/>
      <c r="G110" s="625"/>
      <c r="H110" s="625"/>
      <c r="I110" s="625"/>
      <c r="J110" s="625"/>
      <c r="K110" s="625"/>
      <c r="L110" s="625"/>
      <c r="M110" s="625"/>
    </row>
    <row r="111" spans="1:13" ht="23.25">
      <c r="A111" s="625"/>
      <c r="B111" s="625"/>
      <c r="C111" s="625"/>
      <c r="D111" s="625"/>
      <c r="E111" s="625"/>
      <c r="F111" s="625"/>
      <c r="G111" s="625"/>
      <c r="H111" s="625"/>
      <c r="I111" s="625"/>
      <c r="J111" s="625"/>
      <c r="K111" s="625"/>
      <c r="L111" s="625"/>
      <c r="M111" s="625"/>
    </row>
    <row r="112" spans="1:13" ht="23.25">
      <c r="A112" s="625"/>
      <c r="B112" s="625"/>
      <c r="C112" s="625"/>
      <c r="D112" s="625"/>
      <c r="E112" s="625"/>
      <c r="F112" s="625"/>
      <c r="G112" s="625"/>
      <c r="H112" s="625"/>
      <c r="I112" s="625"/>
      <c r="J112" s="625"/>
      <c r="K112" s="625"/>
      <c r="L112" s="625"/>
      <c r="M112" s="625"/>
    </row>
    <row r="113" spans="1:13" ht="23.25">
      <c r="A113" s="625"/>
      <c r="B113" s="625"/>
      <c r="C113" s="648">
        <f>+C31+C54+C68+C75+C84+C96+C103</f>
        <v>41881489</v>
      </c>
      <c r="D113" s="625">
        <f>+'[2]Önkormányzat'!F13</f>
        <v>41881489</v>
      </c>
      <c r="E113" s="648">
        <f>+D113-C113</f>
        <v>0</v>
      </c>
      <c r="F113" s="625"/>
      <c r="G113" s="625"/>
      <c r="H113" s="625"/>
      <c r="I113" s="625"/>
      <c r="J113" s="625"/>
      <c r="K113" s="625"/>
      <c r="L113" s="625"/>
      <c r="M113" s="625"/>
    </row>
    <row r="114" spans="1:13" ht="23.25">
      <c r="A114" s="625"/>
      <c r="B114" s="625"/>
      <c r="C114" s="648">
        <f>+C37+C56+C70+C77+C86+C98+C105</f>
        <v>74838106</v>
      </c>
      <c r="D114" s="625">
        <f>+'[2]Önkormányzat'!F17</f>
        <v>74838106</v>
      </c>
      <c r="E114" s="648">
        <f>+D114-C114</f>
        <v>0</v>
      </c>
      <c r="F114" s="625"/>
      <c r="G114" s="625"/>
      <c r="H114" s="625"/>
      <c r="I114" s="625"/>
      <c r="J114" s="625"/>
      <c r="K114" s="625"/>
      <c r="L114" s="625"/>
      <c r="M114" s="625"/>
    </row>
    <row r="115" spans="1:13" ht="23.25">
      <c r="A115" s="625"/>
      <c r="B115" s="625"/>
      <c r="C115" s="648">
        <f>+C49+C58+C79+C90+C100+C110</f>
        <v>14585521</v>
      </c>
      <c r="D115" s="625">
        <f>+'[2]Önkormányzat'!F20</f>
        <v>14585521</v>
      </c>
      <c r="E115" s="648">
        <f>+D115-C115</f>
        <v>0</v>
      </c>
      <c r="F115" s="625"/>
      <c r="G115" s="625"/>
      <c r="H115" s="625"/>
      <c r="I115" s="625"/>
      <c r="J115" s="625"/>
      <c r="K115" s="625"/>
      <c r="L115" s="625"/>
      <c r="M115" s="625"/>
    </row>
    <row r="116" spans="1:13" ht="23.25">
      <c r="A116" s="625"/>
      <c r="B116" s="625"/>
      <c r="C116" s="625"/>
      <c r="D116" s="625"/>
      <c r="E116" s="625"/>
      <c r="F116" s="625"/>
      <c r="G116" s="625"/>
      <c r="H116" s="625"/>
      <c r="I116" s="625"/>
      <c r="J116" s="625"/>
      <c r="K116" s="625"/>
      <c r="L116" s="625"/>
      <c r="M116" s="625"/>
    </row>
    <row r="117" spans="1:13" ht="23.25">
      <c r="A117" s="625"/>
      <c r="B117" s="625"/>
      <c r="C117" s="625"/>
      <c r="D117" s="625"/>
      <c r="E117" s="625"/>
      <c r="F117" s="625"/>
      <c r="G117" s="625"/>
      <c r="H117" s="625"/>
      <c r="I117" s="625"/>
      <c r="J117" s="625"/>
      <c r="K117" s="625"/>
      <c r="L117" s="625"/>
      <c r="M117" s="625"/>
    </row>
    <row r="118" spans="1:13" ht="23.25">
      <c r="A118" s="625"/>
      <c r="B118" s="625"/>
      <c r="C118" s="625"/>
      <c r="D118" s="625"/>
      <c r="E118" s="625"/>
      <c r="F118" s="625"/>
      <c r="G118" s="625"/>
      <c r="H118" s="625"/>
      <c r="I118" s="625"/>
      <c r="J118" s="625"/>
      <c r="K118" s="625"/>
      <c r="L118" s="625"/>
      <c r="M118" s="625"/>
    </row>
  </sheetData>
  <sheetProtection/>
  <mergeCells count="23">
    <mergeCell ref="A5:A23"/>
    <mergeCell ref="A24:A30"/>
    <mergeCell ref="A31:B31"/>
    <mergeCell ref="B33:C33"/>
    <mergeCell ref="A35:A36"/>
    <mergeCell ref="A37:B37"/>
    <mergeCell ref="A94:A95"/>
    <mergeCell ref="B39:C39"/>
    <mergeCell ref="A40:A45"/>
    <mergeCell ref="A46:A48"/>
    <mergeCell ref="A49:B49"/>
    <mergeCell ref="A54:B54"/>
    <mergeCell ref="A62:A67"/>
    <mergeCell ref="A96:B96"/>
    <mergeCell ref="B107:C107"/>
    <mergeCell ref="A108:A109"/>
    <mergeCell ref="A110:B110"/>
    <mergeCell ref="A1:C1"/>
    <mergeCell ref="A68:B68"/>
    <mergeCell ref="B72:C72"/>
    <mergeCell ref="A84:B84"/>
    <mergeCell ref="B88:C88"/>
    <mergeCell ref="A90:B90"/>
  </mergeCells>
  <printOptions horizontalCentered="1" verticalCentered="1"/>
  <pageMargins left="0.7086614173228347" right="0.7086614173228347" top="0.39" bottom="0.4" header="0.17" footer="0.17"/>
  <pageSetup horizontalDpi="600" verticalDpi="600" orientation="portrait" paperSize="9" scale="48" r:id="rId1"/>
  <headerFooter>
    <oddHeader>&amp;R&amp;A</oddHeader>
    <oddFooter>&amp;C&amp;P/&amp;N</oddFooter>
  </headerFooter>
  <rowBreaks count="1" manualBreakCount="1">
    <brk id="4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="80" zoomScaleSheetLayoutView="80" workbookViewId="0" topLeftCell="A19">
      <selection activeCell="C19" sqref="C19"/>
    </sheetView>
  </sheetViews>
  <sheetFormatPr defaultColWidth="9.140625" defaultRowHeight="15"/>
  <cols>
    <col min="1" max="1" width="9.140625" style="608" customWidth="1"/>
    <col min="2" max="2" width="4.57421875" style="608" customWidth="1"/>
    <col min="3" max="3" width="75.421875" style="608" customWidth="1"/>
    <col min="4" max="4" width="20.8515625" style="608" customWidth="1"/>
    <col min="5" max="8" width="20.7109375" style="608" customWidth="1"/>
    <col min="9" max="16384" width="9.140625" style="608" customWidth="1"/>
  </cols>
  <sheetData>
    <row r="1" spans="1:7" ht="23.25">
      <c r="A1" s="720" t="s">
        <v>347</v>
      </c>
      <c r="B1" s="720"/>
      <c r="C1" s="720"/>
      <c r="D1" s="720"/>
      <c r="E1" s="625"/>
      <c r="F1" s="625"/>
      <c r="G1" s="625"/>
    </row>
    <row r="2" spans="1:7" ht="23.25">
      <c r="A2" s="625"/>
      <c r="B2" s="626"/>
      <c r="C2" s="625"/>
      <c r="D2" s="625"/>
      <c r="E2" s="625"/>
      <c r="F2" s="625"/>
      <c r="G2" s="625"/>
    </row>
    <row r="3" spans="1:7" ht="42">
      <c r="A3" s="649"/>
      <c r="B3" s="650" t="s">
        <v>0</v>
      </c>
      <c r="C3" s="428" t="s">
        <v>248</v>
      </c>
      <c r="D3" s="429" t="s">
        <v>29</v>
      </c>
      <c r="E3" s="649"/>
      <c r="F3" s="649"/>
      <c r="G3" s="649"/>
    </row>
    <row r="4" spans="1:7" ht="30">
      <c r="A4" s="717" t="s">
        <v>308</v>
      </c>
      <c r="B4" s="651" t="s">
        <v>11</v>
      </c>
      <c r="C4" s="652" t="s">
        <v>309</v>
      </c>
      <c r="D4" s="430">
        <v>10000000</v>
      </c>
      <c r="E4" s="649"/>
      <c r="F4" s="649"/>
      <c r="G4" s="649"/>
    </row>
    <row r="5" spans="1:7" ht="15">
      <c r="A5" s="718"/>
      <c r="B5" s="651" t="s">
        <v>16</v>
      </c>
      <c r="C5" s="652" t="s">
        <v>310</v>
      </c>
      <c r="D5" s="430">
        <v>42000000</v>
      </c>
      <c r="E5" s="649"/>
      <c r="F5" s="649"/>
      <c r="G5" s="649"/>
    </row>
    <row r="6" spans="1:7" ht="15">
      <c r="A6" s="718"/>
      <c r="B6" s="651" t="s">
        <v>19</v>
      </c>
      <c r="C6" s="652" t="s">
        <v>311</v>
      </c>
      <c r="D6" s="430">
        <v>10000000</v>
      </c>
      <c r="E6" s="649"/>
      <c r="F6" s="649"/>
      <c r="G6" s="649"/>
    </row>
    <row r="7" spans="1:7" ht="15">
      <c r="A7" s="718"/>
      <c r="B7" s="651" t="s">
        <v>23</v>
      </c>
      <c r="C7" s="652" t="s">
        <v>312</v>
      </c>
      <c r="D7" s="430">
        <v>200000000</v>
      </c>
      <c r="E7" s="649"/>
      <c r="F7" s="649"/>
      <c r="G7" s="649"/>
    </row>
    <row r="8" spans="1:7" ht="15">
      <c r="A8" s="718"/>
      <c r="B8" s="651" t="s">
        <v>44</v>
      </c>
      <c r="C8" s="652" t="s">
        <v>313</v>
      </c>
      <c r="D8" s="430">
        <v>44000000</v>
      </c>
      <c r="E8" s="649"/>
      <c r="F8" s="649"/>
      <c r="G8" s="649"/>
    </row>
    <row r="9" spans="1:7" ht="30">
      <c r="A9" s="718"/>
      <c r="B9" s="651" t="s">
        <v>46</v>
      </c>
      <c r="C9" s="652" t="s">
        <v>314</v>
      </c>
      <c r="D9" s="430">
        <v>7900000</v>
      </c>
      <c r="E9" s="649"/>
      <c r="F9" s="649"/>
      <c r="G9" s="649"/>
    </row>
    <row r="10" spans="1:7" ht="15">
      <c r="A10" s="718"/>
      <c r="B10" s="651" t="s">
        <v>47</v>
      </c>
      <c r="C10" s="652" t="s">
        <v>315</v>
      </c>
      <c r="D10" s="430">
        <v>18300000</v>
      </c>
      <c r="E10" s="649"/>
      <c r="F10" s="649"/>
      <c r="G10" s="649"/>
    </row>
    <row r="11" spans="1:7" ht="30">
      <c r="A11" s="718"/>
      <c r="B11" s="651" t="s">
        <v>48</v>
      </c>
      <c r="C11" s="652" t="s">
        <v>316</v>
      </c>
      <c r="D11" s="430">
        <v>100000000</v>
      </c>
      <c r="E11" s="649"/>
      <c r="F11" s="649"/>
      <c r="G11" s="649"/>
    </row>
    <row r="12" spans="1:7" ht="15">
      <c r="A12" s="718"/>
      <c r="B12" s="651" t="s">
        <v>57</v>
      </c>
      <c r="C12" s="652" t="s">
        <v>317</v>
      </c>
      <c r="D12" s="430">
        <v>25750000</v>
      </c>
      <c r="E12" s="653">
        <f>SUM(D4:D14)</f>
        <v>461549155</v>
      </c>
      <c r="F12" s="649"/>
      <c r="G12" s="649"/>
    </row>
    <row r="13" spans="1:7" ht="15">
      <c r="A13" s="718"/>
      <c r="B13" s="651" t="s">
        <v>220</v>
      </c>
      <c r="C13" s="652" t="s">
        <v>318</v>
      </c>
      <c r="D13" s="430">
        <v>232410</v>
      </c>
      <c r="E13" s="654"/>
      <c r="F13" s="649"/>
      <c r="G13" s="649"/>
    </row>
    <row r="14" spans="1:7" ht="30">
      <c r="A14" s="719"/>
      <c r="B14" s="651" t="s">
        <v>223</v>
      </c>
      <c r="C14" s="652" t="s">
        <v>346</v>
      </c>
      <c r="D14" s="430">
        <v>3366745</v>
      </c>
      <c r="E14" s="654"/>
      <c r="F14" s="649"/>
      <c r="G14" s="649"/>
    </row>
    <row r="15" spans="1:7" ht="30">
      <c r="A15" s="717" t="s">
        <v>319</v>
      </c>
      <c r="B15" s="651" t="s">
        <v>11</v>
      </c>
      <c r="C15" s="652" t="s">
        <v>320</v>
      </c>
      <c r="D15" s="430">
        <v>3675000</v>
      </c>
      <c r="E15" s="649"/>
      <c r="F15" s="649"/>
      <c r="G15" s="649"/>
    </row>
    <row r="16" spans="1:7" ht="30">
      <c r="A16" s="718"/>
      <c r="B16" s="651" t="s">
        <v>16</v>
      </c>
      <c r="C16" s="431" t="s">
        <v>321</v>
      </c>
      <c r="D16" s="430">
        <v>1500000</v>
      </c>
      <c r="E16" s="655">
        <f>SUM(D15:D16)</f>
        <v>5175000</v>
      </c>
      <c r="F16" s="649"/>
      <c r="G16" s="649"/>
    </row>
    <row r="17" spans="1:7" ht="30">
      <c r="A17" s="718"/>
      <c r="B17" s="651" t="s">
        <v>19</v>
      </c>
      <c r="C17" s="431" t="s">
        <v>322</v>
      </c>
      <c r="D17" s="430">
        <v>13000000</v>
      </c>
      <c r="E17" s="649"/>
      <c r="F17" s="649"/>
      <c r="G17" s="649"/>
    </row>
    <row r="18" spans="1:7" ht="30">
      <c r="A18" s="718"/>
      <c r="B18" s="651" t="s">
        <v>23</v>
      </c>
      <c r="C18" s="431" t="s">
        <v>323</v>
      </c>
      <c r="D18" s="430">
        <v>3000000</v>
      </c>
      <c r="E18" s="649"/>
      <c r="F18" s="649"/>
      <c r="G18" s="649"/>
    </row>
    <row r="19" spans="1:7" ht="30">
      <c r="A19" s="718"/>
      <c r="B19" s="651" t="s">
        <v>44</v>
      </c>
      <c r="C19" s="431" t="s">
        <v>324</v>
      </c>
      <c r="D19" s="430">
        <v>5000000</v>
      </c>
      <c r="E19" s="649"/>
      <c r="F19" s="649"/>
      <c r="G19" s="649"/>
    </row>
    <row r="20" spans="1:7" ht="30">
      <c r="A20" s="718"/>
      <c r="B20" s="651" t="s">
        <v>46</v>
      </c>
      <c r="C20" s="431" t="s">
        <v>322</v>
      </c>
      <c r="D20" s="430">
        <v>2625000</v>
      </c>
      <c r="E20" s="649"/>
      <c r="F20" s="649"/>
      <c r="G20" s="649"/>
    </row>
    <row r="21" spans="1:7" ht="30">
      <c r="A21" s="718"/>
      <c r="B21" s="651" t="s">
        <v>47</v>
      </c>
      <c r="C21" s="431" t="s">
        <v>326</v>
      </c>
      <c r="D21" s="430">
        <v>2250000</v>
      </c>
      <c r="E21" s="655">
        <f>SUM(D17:D21)</f>
        <v>25875000</v>
      </c>
      <c r="F21" s="649"/>
      <c r="G21" s="649"/>
    </row>
    <row r="22" spans="1:7" ht="15">
      <c r="A22" s="718"/>
      <c r="B22" s="651" t="s">
        <v>48</v>
      </c>
      <c r="C22" s="652" t="s">
        <v>328</v>
      </c>
      <c r="D22" s="430">
        <v>5000000</v>
      </c>
      <c r="E22" s="649"/>
      <c r="F22" s="649"/>
      <c r="G22" s="649"/>
    </row>
    <row r="23" spans="1:7" ht="15">
      <c r="A23" s="718"/>
      <c r="B23" s="651" t="s">
        <v>57</v>
      </c>
      <c r="C23" s="652" t="s">
        <v>329</v>
      </c>
      <c r="D23" s="430">
        <v>6000000</v>
      </c>
      <c r="E23" s="649"/>
      <c r="F23" s="649"/>
      <c r="G23" s="649"/>
    </row>
    <row r="24" spans="1:7" ht="15">
      <c r="A24" s="718"/>
      <c r="B24" s="651" t="s">
        <v>220</v>
      </c>
      <c r="C24" s="652" t="s">
        <v>330</v>
      </c>
      <c r="D24" s="430">
        <v>10000000</v>
      </c>
      <c r="E24" s="649"/>
      <c r="F24" s="649"/>
      <c r="G24" s="649"/>
    </row>
    <row r="25" spans="1:7" ht="25.5">
      <c r="A25" s="718"/>
      <c r="B25" s="651" t="s">
        <v>223</v>
      </c>
      <c r="C25" s="432" t="s">
        <v>331</v>
      </c>
      <c r="D25" s="430">
        <v>13000000</v>
      </c>
      <c r="E25" s="649"/>
      <c r="F25" s="649"/>
      <c r="G25" s="649"/>
    </row>
    <row r="26" spans="1:7" ht="25.5">
      <c r="A26" s="718"/>
      <c r="B26" s="651" t="s">
        <v>225</v>
      </c>
      <c r="C26" s="432" t="s">
        <v>332</v>
      </c>
      <c r="D26" s="430">
        <v>6000000</v>
      </c>
      <c r="E26" s="649"/>
      <c r="F26" s="649"/>
      <c r="G26" s="649"/>
    </row>
    <row r="27" spans="1:7" ht="15">
      <c r="A27" s="718"/>
      <c r="B27" s="651" t="s">
        <v>227</v>
      </c>
      <c r="C27" s="656" t="s">
        <v>333</v>
      </c>
      <c r="D27" s="430">
        <v>6596000</v>
      </c>
      <c r="E27" s="649"/>
      <c r="F27" s="649"/>
      <c r="G27" s="649"/>
    </row>
    <row r="28" spans="1:7" ht="15">
      <c r="A28" s="718"/>
      <c r="B28" s="651" t="s">
        <v>229</v>
      </c>
      <c r="C28" s="432" t="s">
        <v>334</v>
      </c>
      <c r="D28" s="430">
        <v>30000000</v>
      </c>
      <c r="E28" s="649"/>
      <c r="F28" s="649"/>
      <c r="G28" s="649"/>
    </row>
    <row r="29" spans="1:7" ht="15">
      <c r="A29" s="718"/>
      <c r="B29" s="651" t="s">
        <v>231</v>
      </c>
      <c r="C29" s="432" t="s">
        <v>335</v>
      </c>
      <c r="D29" s="430">
        <v>10000000</v>
      </c>
      <c r="E29" s="649"/>
      <c r="F29" s="649"/>
      <c r="G29" s="649"/>
    </row>
    <row r="30" spans="1:7" ht="15">
      <c r="A30" s="718"/>
      <c r="B30" s="651" t="s">
        <v>233</v>
      </c>
      <c r="C30" s="432" t="s">
        <v>336</v>
      </c>
      <c r="D30" s="430">
        <v>10000000</v>
      </c>
      <c r="E30" s="649"/>
      <c r="F30" s="649"/>
      <c r="G30" s="649"/>
    </row>
    <row r="31" spans="1:7" ht="15">
      <c r="A31" s="718"/>
      <c r="B31" s="651" t="s">
        <v>243</v>
      </c>
      <c r="C31" s="432" t="s">
        <v>337</v>
      </c>
      <c r="D31" s="430">
        <v>6000000</v>
      </c>
      <c r="E31" s="649"/>
      <c r="F31" s="649"/>
      <c r="G31" s="649"/>
    </row>
    <row r="32" spans="1:7" ht="15">
      <c r="A32" s="718"/>
      <c r="B32" s="651" t="s">
        <v>245</v>
      </c>
      <c r="C32" s="432" t="s">
        <v>338</v>
      </c>
      <c r="D32" s="430">
        <v>4000000</v>
      </c>
      <c r="E32" s="649"/>
      <c r="F32" s="649"/>
      <c r="G32" s="649"/>
    </row>
    <row r="33" spans="1:7" ht="15">
      <c r="A33" s="718"/>
      <c r="B33" s="651" t="s">
        <v>325</v>
      </c>
      <c r="C33" s="652" t="s">
        <v>339</v>
      </c>
      <c r="D33" s="430">
        <v>5000000</v>
      </c>
      <c r="E33" s="653">
        <f>SUM(D15:D38)</f>
        <v>174293319</v>
      </c>
      <c r="F33" s="649"/>
      <c r="G33" s="649"/>
    </row>
    <row r="34" spans="1:7" ht="15">
      <c r="A34" s="718"/>
      <c r="B34" s="651" t="s">
        <v>327</v>
      </c>
      <c r="C34" s="652" t="s">
        <v>340</v>
      </c>
      <c r="D34" s="430">
        <v>2000000</v>
      </c>
      <c r="E34" s="654"/>
      <c r="F34" s="649"/>
      <c r="G34" s="649"/>
    </row>
    <row r="35" spans="1:7" ht="15">
      <c r="A35" s="718"/>
      <c r="B35" s="651" t="s">
        <v>131</v>
      </c>
      <c r="C35" s="652" t="s">
        <v>341</v>
      </c>
      <c r="D35" s="430">
        <v>4000000</v>
      </c>
      <c r="E35" s="654"/>
      <c r="F35" s="649"/>
      <c r="G35" s="649"/>
    </row>
    <row r="36" spans="1:7" ht="15">
      <c r="A36" s="718"/>
      <c r="B36" s="651" t="s">
        <v>132</v>
      </c>
      <c r="C36" s="652" t="s">
        <v>342</v>
      </c>
      <c r="D36" s="430">
        <v>23637319</v>
      </c>
      <c r="E36" s="654"/>
      <c r="F36" s="649"/>
      <c r="G36" s="649"/>
    </row>
    <row r="37" spans="1:7" ht="15">
      <c r="A37" s="718"/>
      <c r="B37" s="651" t="s">
        <v>133</v>
      </c>
      <c r="C37" s="652" t="s">
        <v>343</v>
      </c>
      <c r="D37" s="430">
        <v>10000</v>
      </c>
      <c r="E37" s="654"/>
      <c r="F37" s="649"/>
      <c r="G37" s="649"/>
    </row>
    <row r="38" spans="1:7" ht="15">
      <c r="A38" s="719"/>
      <c r="B38" s="651" t="s">
        <v>134</v>
      </c>
      <c r="C38" s="652" t="s">
        <v>344</v>
      </c>
      <c r="D38" s="430">
        <v>2000000</v>
      </c>
      <c r="E38" s="654"/>
      <c r="F38" s="655">
        <f>SUM(D4+D5+D6+D7+D8+D9+D10+D11+D12+D15+D16+D17+D18+D19+D20+D22+D23+D24+D25+D26+D27+D28+D29+D30+D31+D32+D33+D21)</f>
        <v>600596000</v>
      </c>
      <c r="G38" s="655">
        <f>SUM(D4:D12)</f>
        <v>457950000</v>
      </c>
    </row>
    <row r="39" spans="1:7" ht="15">
      <c r="A39" s="649"/>
      <c r="B39" s="657" t="s">
        <v>345</v>
      </c>
      <c r="C39" s="657"/>
      <c r="D39" s="433">
        <f>SUM(D4:D38)</f>
        <v>635842474</v>
      </c>
      <c r="E39" s="655">
        <f>+E12+E33</f>
        <v>635842474</v>
      </c>
      <c r="F39" s="649">
        <v>600596000</v>
      </c>
      <c r="G39" s="655">
        <f>SUM(D15:D33)</f>
        <v>142646000</v>
      </c>
    </row>
    <row r="40" spans="1:7" ht="15">
      <c r="A40" s="649"/>
      <c r="B40" s="649"/>
      <c r="C40" s="649"/>
      <c r="D40" s="649"/>
      <c r="E40" s="649"/>
      <c r="F40" s="655">
        <f>F39-F38</f>
        <v>0</v>
      </c>
      <c r="G40" s="655">
        <f>SUM(G38+G39)</f>
        <v>600596000</v>
      </c>
    </row>
    <row r="41" spans="1:7" ht="15">
      <c r="A41" s="649"/>
      <c r="B41" s="649"/>
      <c r="C41" s="649"/>
      <c r="D41" s="649"/>
      <c r="E41" s="649"/>
      <c r="F41" s="649"/>
      <c r="G41" s="649"/>
    </row>
    <row r="42" spans="1:7" ht="15">
      <c r="A42" s="649"/>
      <c r="B42" s="649"/>
      <c r="C42" s="649"/>
      <c r="D42" s="649"/>
      <c r="E42" s="649"/>
      <c r="F42" s="649"/>
      <c r="G42" s="649"/>
    </row>
  </sheetData>
  <sheetProtection/>
  <mergeCells count="3">
    <mergeCell ref="A4:A14"/>
    <mergeCell ref="A15:A38"/>
    <mergeCell ref="A1:D1"/>
  </mergeCells>
  <printOptions/>
  <pageMargins left="0.21" right="0.3" top="0.7480314960629921" bottom="0.7480314960629921" header="0.31496062992125984" footer="0.31496062992125984"/>
  <pageSetup fitToHeight="1" fitToWidth="1" horizontalDpi="600" verticalDpi="600" orientation="portrait" paperSize="9" scale="88" r:id="rId1"/>
  <headerFooter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29"/>
  <sheetViews>
    <sheetView zoomScale="70" zoomScaleNormal="70" zoomScaleSheetLayoutView="70" zoomScalePageLayoutView="70" workbookViewId="0" topLeftCell="A1">
      <selection activeCell="A15" sqref="A15:J15"/>
    </sheetView>
  </sheetViews>
  <sheetFormatPr defaultColWidth="20.57421875" defaultRowHeight="14.25" customHeight="1"/>
  <cols>
    <col min="1" max="1" width="4.7109375" style="1" customWidth="1"/>
    <col min="2" max="2" width="43.00390625" style="1" customWidth="1"/>
    <col min="3" max="4" width="24.28125" style="58" customWidth="1"/>
    <col min="5" max="5" width="10.8515625" style="58" customWidth="1"/>
    <col min="6" max="6" width="26.57421875" style="58" customWidth="1"/>
    <col min="7" max="8" width="22.57421875" style="59" customWidth="1"/>
    <col min="9" max="9" width="16.28125" style="60" customWidth="1"/>
    <col min="10" max="10" width="22.140625" style="61" customWidth="1"/>
    <col min="11" max="11" width="23.8515625" style="1" customWidth="1"/>
    <col min="12" max="16384" width="20.57421875" style="1" customWidth="1"/>
  </cols>
  <sheetData>
    <row r="1" spans="2:11" ht="15.75" customHeight="1">
      <c r="B1" s="721"/>
      <c r="C1" s="721"/>
      <c r="D1" s="721"/>
      <c r="E1" s="721"/>
      <c r="F1" s="721"/>
      <c r="G1" s="721"/>
      <c r="H1" s="721"/>
      <c r="I1" s="721"/>
      <c r="J1" s="721"/>
      <c r="K1" s="721"/>
    </row>
    <row r="2" spans="1:11" ht="26.25" customHeight="1">
      <c r="A2" s="722" t="s">
        <v>51</v>
      </c>
      <c r="B2" s="722"/>
      <c r="C2" s="722"/>
      <c r="D2" s="722"/>
      <c r="E2" s="722"/>
      <c r="F2" s="722"/>
      <c r="G2" s="722"/>
      <c r="H2" s="722"/>
      <c r="I2" s="722"/>
      <c r="J2" s="722"/>
      <c r="K2" s="2"/>
    </row>
    <row r="3" spans="2:11" ht="34.5" customHeigh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1:10" s="4" customFormat="1" ht="29.25" customHeight="1">
      <c r="A4" s="723" t="s">
        <v>54</v>
      </c>
      <c r="B4" s="723"/>
      <c r="C4" s="723"/>
      <c r="D4" s="723"/>
      <c r="E4" s="723"/>
      <c r="F4" s="723"/>
      <c r="G4" s="723"/>
      <c r="H4" s="723"/>
      <c r="I4" s="723"/>
      <c r="J4" s="3"/>
    </row>
    <row r="5" spans="2:10" s="4" customFormat="1" ht="9" customHeight="1">
      <c r="B5" s="5"/>
      <c r="C5" s="6"/>
      <c r="D5" s="6"/>
      <c r="E5" s="6"/>
      <c r="F5" s="6"/>
      <c r="G5" s="7"/>
      <c r="H5" s="7"/>
      <c r="I5" s="8"/>
      <c r="J5" s="3"/>
    </row>
    <row r="6" spans="1:10" s="11" customFormat="1" ht="50.25" customHeight="1">
      <c r="A6" s="724" t="s">
        <v>0</v>
      </c>
      <c r="B6" s="726" t="s">
        <v>1</v>
      </c>
      <c r="C6" s="728" t="s">
        <v>49</v>
      </c>
      <c r="D6" s="728" t="s">
        <v>50</v>
      </c>
      <c r="E6" s="729" t="s">
        <v>2</v>
      </c>
      <c r="F6" s="730"/>
      <c r="G6" s="9" t="s">
        <v>3</v>
      </c>
      <c r="H6" s="731" t="s">
        <v>4</v>
      </c>
      <c r="I6" s="726" t="s">
        <v>5</v>
      </c>
      <c r="J6" s="10" t="s">
        <v>6</v>
      </c>
    </row>
    <row r="7" spans="1:10" s="11" customFormat="1" ht="31.5" customHeight="1">
      <c r="A7" s="725"/>
      <c r="B7" s="727"/>
      <c r="C7" s="728"/>
      <c r="D7" s="728"/>
      <c r="E7" s="12" t="s">
        <v>7</v>
      </c>
      <c r="F7" s="12" t="s">
        <v>8</v>
      </c>
      <c r="G7" s="13" t="s">
        <v>9</v>
      </c>
      <c r="H7" s="731"/>
      <c r="I7" s="726"/>
      <c r="J7" s="10" t="s">
        <v>10</v>
      </c>
    </row>
    <row r="8" spans="1:11" s="22" customFormat="1" ht="19.5" customHeight="1">
      <c r="A8" s="14" t="s">
        <v>11</v>
      </c>
      <c r="B8" s="14" t="s">
        <v>12</v>
      </c>
      <c r="C8" s="15">
        <f>238000000+140000000</f>
        <v>378000000</v>
      </c>
      <c r="D8" s="15">
        <f>238000000+140000000</f>
        <v>378000000</v>
      </c>
      <c r="E8" s="16">
        <v>0.24</v>
      </c>
      <c r="F8" s="15">
        <f>+D8*E8</f>
        <v>90720000</v>
      </c>
      <c r="G8" s="17">
        <f>+D8-F8</f>
        <v>287280000</v>
      </c>
      <c r="H8" s="18" t="s">
        <v>13</v>
      </c>
      <c r="I8" s="19" t="s">
        <v>14</v>
      </c>
      <c r="J8" s="20" t="s">
        <v>15</v>
      </c>
      <c r="K8" s="21"/>
    </row>
    <row r="9" spans="1:11" s="22" customFormat="1" ht="19.5" customHeight="1">
      <c r="A9" s="14" t="s">
        <v>16</v>
      </c>
      <c r="B9" s="14" t="s">
        <v>17</v>
      </c>
      <c r="C9" s="15">
        <v>26010000</v>
      </c>
      <c r="D9" s="15">
        <v>26010000</v>
      </c>
      <c r="E9" s="16"/>
      <c r="F9" s="15"/>
      <c r="G9" s="17">
        <f>+C9-F9</f>
        <v>26010000</v>
      </c>
      <c r="H9" s="18"/>
      <c r="I9" s="19"/>
      <c r="J9" s="23" t="s">
        <v>18</v>
      </c>
      <c r="K9" s="21"/>
    </row>
    <row r="10" spans="1:11" s="22" customFormat="1" ht="19.5" customHeight="1">
      <c r="A10" s="14" t="s">
        <v>19</v>
      </c>
      <c r="B10" s="14" t="s">
        <v>20</v>
      </c>
      <c r="C10" s="15">
        <v>5500000</v>
      </c>
      <c r="D10" s="15">
        <v>5500000</v>
      </c>
      <c r="E10" s="16">
        <v>0</v>
      </c>
      <c r="F10" s="15"/>
      <c r="G10" s="17">
        <f>+C10-F10</f>
        <v>5500000</v>
      </c>
      <c r="H10" s="18" t="s">
        <v>21</v>
      </c>
      <c r="I10" s="19"/>
      <c r="J10" s="23" t="s">
        <v>22</v>
      </c>
      <c r="K10" s="21">
        <v>16700000</v>
      </c>
    </row>
    <row r="11" spans="1:11" s="22" customFormat="1" ht="19.5" customHeight="1">
      <c r="A11" s="14" t="s">
        <v>23</v>
      </c>
      <c r="B11" s="14" t="s">
        <v>24</v>
      </c>
      <c r="C11" s="15">
        <v>3000000</v>
      </c>
      <c r="D11" s="15">
        <v>3000000</v>
      </c>
      <c r="E11" s="91">
        <v>0.34</v>
      </c>
      <c r="F11" s="15">
        <f>+D11*E11</f>
        <v>1020000.0000000001</v>
      </c>
      <c r="G11" s="17">
        <f>+C11-F11</f>
        <v>1980000</v>
      </c>
      <c r="H11" s="18" t="s">
        <v>21</v>
      </c>
      <c r="I11" s="19"/>
      <c r="J11" s="23" t="s">
        <v>15</v>
      </c>
      <c r="K11" s="21"/>
    </row>
    <row r="12" spans="1:11" s="30" customFormat="1" ht="19.5" customHeight="1">
      <c r="A12" s="735" t="s">
        <v>25</v>
      </c>
      <c r="B12" s="735"/>
      <c r="C12" s="24">
        <f>SUM(C8:C11)</f>
        <v>412510000</v>
      </c>
      <c r="D12" s="24">
        <f>SUM(D8:D11)</f>
        <v>412510000</v>
      </c>
      <c r="E12" s="25"/>
      <c r="F12" s="24">
        <f>SUM(F8:F11)</f>
        <v>91740000</v>
      </c>
      <c r="G12" s="24">
        <f>SUM(G8:G11)</f>
        <v>320770000</v>
      </c>
      <c r="H12" s="26"/>
      <c r="I12" s="27"/>
      <c r="J12" s="28"/>
      <c r="K12" s="29"/>
    </row>
    <row r="13" spans="2:11" s="31" customFormat="1" ht="96.75" customHeight="1">
      <c r="B13" s="32"/>
      <c r="C13" s="33"/>
      <c r="D13" s="33"/>
      <c r="E13" s="33"/>
      <c r="F13" s="33"/>
      <c r="G13" s="33"/>
      <c r="H13" s="33"/>
      <c r="I13" s="34"/>
      <c r="J13" s="32"/>
      <c r="K13" s="32"/>
    </row>
    <row r="14" spans="1:11" s="31" customFormat="1" ht="31.5" customHeight="1">
      <c r="A14" s="723"/>
      <c r="B14" s="723"/>
      <c r="C14" s="723"/>
      <c r="D14" s="723"/>
      <c r="E14" s="723"/>
      <c r="F14" s="723"/>
      <c r="G14" s="723"/>
      <c r="H14" s="723"/>
      <c r="I14" s="723"/>
      <c r="J14" s="32"/>
      <c r="K14" s="32"/>
    </row>
    <row r="15" spans="1:11" s="4" customFormat="1" ht="36.75" customHeight="1">
      <c r="A15" s="736" t="s">
        <v>26</v>
      </c>
      <c r="B15" s="736"/>
      <c r="C15" s="736"/>
      <c r="D15" s="736"/>
      <c r="E15" s="736"/>
      <c r="F15" s="736"/>
      <c r="G15" s="736"/>
      <c r="H15" s="736"/>
      <c r="I15" s="736"/>
      <c r="J15" s="736"/>
      <c r="K15" s="35"/>
    </row>
    <row r="16" spans="2:11" s="4" customFormat="1" ht="18" customHeight="1" hidden="1">
      <c r="B16" s="36"/>
      <c r="C16" s="37"/>
      <c r="D16" s="37"/>
      <c r="E16" s="37"/>
      <c r="F16" s="37"/>
      <c r="G16" s="38"/>
      <c r="H16" s="38"/>
      <c r="I16" s="39"/>
      <c r="J16" s="40"/>
      <c r="K16" s="35"/>
    </row>
    <row r="17" spans="2:11" s="4" customFormat="1" ht="18" customHeight="1">
      <c r="B17" s="36"/>
      <c r="C17" s="37"/>
      <c r="D17" s="37"/>
      <c r="E17" s="37"/>
      <c r="F17" s="37"/>
      <c r="G17" s="38"/>
      <c r="H17" s="38"/>
      <c r="I17" s="39"/>
      <c r="J17" s="40"/>
      <c r="K17" s="35"/>
    </row>
    <row r="18" spans="1:11" s="42" customFormat="1" ht="25.5" customHeight="1">
      <c r="A18" s="737" t="s">
        <v>27</v>
      </c>
      <c r="B18" s="737"/>
      <c r="C18" s="737"/>
      <c r="D18" s="737"/>
      <c r="E18" s="737"/>
      <c r="F18" s="737"/>
      <c r="G18" s="737"/>
      <c r="H18" s="737"/>
      <c r="I18" s="737"/>
      <c r="J18" s="4"/>
      <c r="K18" s="41"/>
    </row>
    <row r="19" spans="2:11" s="42" customFormat="1" ht="18" customHeight="1">
      <c r="B19" s="43"/>
      <c r="C19" s="43"/>
      <c r="D19" s="43"/>
      <c r="E19" s="43"/>
      <c r="F19" s="43"/>
      <c r="G19" s="43"/>
      <c r="H19" s="43"/>
      <c r="I19" s="43"/>
      <c r="J19" s="43"/>
      <c r="K19" s="44"/>
    </row>
    <row r="20" spans="1:11" s="42" customFormat="1" ht="18" customHeight="1">
      <c r="A20" s="732" t="s">
        <v>28</v>
      </c>
      <c r="B20" s="732"/>
      <c r="C20" s="45" t="s">
        <v>29</v>
      </c>
      <c r="D20" s="45" t="s">
        <v>30</v>
      </c>
      <c r="E20" s="738" t="s">
        <v>31</v>
      </c>
      <c r="F20" s="739"/>
      <c r="G20" s="46" t="s">
        <v>32</v>
      </c>
      <c r="H20" s="46" t="s">
        <v>53</v>
      </c>
      <c r="I20" s="47" t="s">
        <v>33</v>
      </c>
      <c r="J20" s="43"/>
      <c r="K20" s="44"/>
    </row>
    <row r="21" spans="1:11" s="42" customFormat="1" ht="30.75" customHeight="1">
      <c r="A21" s="732" t="s">
        <v>34</v>
      </c>
      <c r="B21" s="732"/>
      <c r="C21" s="48">
        <v>570000000</v>
      </c>
      <c r="D21" s="45" t="s">
        <v>35</v>
      </c>
      <c r="E21" s="733" t="s">
        <v>52</v>
      </c>
      <c r="F21" s="734"/>
      <c r="G21" s="46" t="s">
        <v>36</v>
      </c>
      <c r="H21" s="48">
        <v>30000000</v>
      </c>
      <c r="I21" s="46">
        <v>42186</v>
      </c>
      <c r="K21" s="44"/>
    </row>
    <row r="22" spans="2:11" s="49" customFormat="1" ht="33" customHeight="1">
      <c r="B22" s="50"/>
      <c r="C22" s="51"/>
      <c r="D22" s="51"/>
      <c r="E22" s="51"/>
      <c r="F22" s="51"/>
      <c r="G22" s="51"/>
      <c r="H22" s="51"/>
      <c r="I22" s="52"/>
      <c r="J22" s="50"/>
      <c r="K22" s="53"/>
    </row>
    <row r="23" spans="2:11" s="42" customFormat="1" ht="14.25" customHeight="1">
      <c r="B23" s="43"/>
      <c r="C23" s="54"/>
      <c r="D23" s="54"/>
      <c r="E23" s="54"/>
      <c r="F23" s="54"/>
      <c r="G23" s="55"/>
      <c r="H23" s="55"/>
      <c r="I23" s="56"/>
      <c r="J23" s="57"/>
      <c r="K23" s="44"/>
    </row>
    <row r="24" spans="2:11" s="42" customFormat="1" ht="21.75" customHeight="1">
      <c r="B24" s="43"/>
      <c r="C24" s="54"/>
      <c r="D24" s="54"/>
      <c r="E24" s="54"/>
      <c r="F24" s="54"/>
      <c r="G24" s="55"/>
      <c r="H24" s="55"/>
      <c r="I24" s="56"/>
      <c r="J24" s="57"/>
      <c r="K24" s="44"/>
    </row>
    <row r="26" ht="14.25" customHeight="1">
      <c r="K26" s="4"/>
    </row>
    <row r="27" s="4" customFormat="1" ht="21" customHeight="1">
      <c r="K27" s="1"/>
    </row>
    <row r="28" ht="7.5" customHeight="1">
      <c r="K28" s="4"/>
    </row>
    <row r="29" s="4" customFormat="1" ht="14.25" customHeight="1">
      <c r="K29" s="1"/>
    </row>
    <row r="30" ht="7.5" customHeight="1"/>
  </sheetData>
  <sheetProtection/>
  <mergeCells count="18">
    <mergeCell ref="A21:B21"/>
    <mergeCell ref="E21:F21"/>
    <mergeCell ref="A12:B12"/>
    <mergeCell ref="A14:I14"/>
    <mergeCell ref="A15:J15"/>
    <mergeCell ref="A18:I18"/>
    <mergeCell ref="A20:B20"/>
    <mergeCell ref="E20:F20"/>
    <mergeCell ref="B1:K1"/>
    <mergeCell ref="A2:J2"/>
    <mergeCell ref="A4:I4"/>
    <mergeCell ref="A6:A7"/>
    <mergeCell ref="B6:B7"/>
    <mergeCell ref="C6:C7"/>
    <mergeCell ref="D6:D7"/>
    <mergeCell ref="E6:F6"/>
    <mergeCell ref="H6:H7"/>
    <mergeCell ref="I6:I7"/>
  </mergeCells>
  <printOptions/>
  <pageMargins left="0.21" right="0.3" top="0.84" bottom="0.4330708661417323" header="0.42" footer="0.15748031496062992"/>
  <pageSetup horizontalDpi="600" verticalDpi="600" orientation="landscape" paperSize="9" scale="65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84"/>
  <sheetViews>
    <sheetView workbookViewId="0" topLeftCell="A31">
      <selection activeCell="C13" sqref="C13"/>
    </sheetView>
  </sheetViews>
  <sheetFormatPr defaultColWidth="9.140625" defaultRowHeight="15"/>
  <cols>
    <col min="1" max="1" width="4.28125" style="0" customWidth="1"/>
    <col min="2" max="2" width="41.00390625" style="0" customWidth="1"/>
    <col min="3" max="4" width="13.140625" style="0" bestFit="1" customWidth="1"/>
    <col min="5" max="6" width="10.57421875" style="0" bestFit="1" customWidth="1"/>
    <col min="7" max="8" width="8.57421875" style="0" bestFit="1" customWidth="1"/>
    <col min="9" max="10" width="9.57421875" style="0" bestFit="1" customWidth="1"/>
    <col min="11" max="11" width="9.421875" style="0" bestFit="1" customWidth="1"/>
    <col min="12" max="12" width="9.57421875" style="0" bestFit="1" customWidth="1"/>
    <col min="13" max="14" width="8.57421875" style="0" bestFit="1" customWidth="1"/>
    <col min="15" max="15" width="10.00390625" style="0" bestFit="1" customWidth="1"/>
    <col min="16" max="16" width="9.57421875" style="0" bestFit="1" customWidth="1"/>
    <col min="17" max="18" width="10.57421875" style="0" bestFit="1" customWidth="1"/>
  </cols>
  <sheetData>
    <row r="1" spans="1:18" ht="36" customHeight="1">
      <c r="A1" s="743" t="s">
        <v>38</v>
      </c>
      <c r="B1" s="743"/>
      <c r="C1" s="744" t="s">
        <v>246</v>
      </c>
      <c r="D1" s="744"/>
      <c r="E1" s="744" t="s">
        <v>205</v>
      </c>
      <c r="F1" s="744"/>
      <c r="G1" s="744" t="s">
        <v>39</v>
      </c>
      <c r="H1" s="744"/>
      <c r="I1" s="744" t="s">
        <v>207</v>
      </c>
      <c r="J1" s="744"/>
      <c r="K1" s="744" t="s">
        <v>208</v>
      </c>
      <c r="L1" s="744"/>
      <c r="M1" s="745" t="s">
        <v>210</v>
      </c>
      <c r="N1" s="745"/>
      <c r="O1" s="745" t="s">
        <v>304</v>
      </c>
      <c r="P1" s="745"/>
      <c r="Q1" s="744" t="s">
        <v>206</v>
      </c>
      <c r="R1" s="744"/>
    </row>
    <row r="2" spans="1:18" ht="18" customHeight="1">
      <c r="A2" s="743"/>
      <c r="B2" s="743"/>
      <c r="C2" s="459" t="s">
        <v>410</v>
      </c>
      <c r="D2" s="459" t="s">
        <v>411</v>
      </c>
      <c r="E2" s="459" t="s">
        <v>410</v>
      </c>
      <c r="F2" s="459" t="s">
        <v>411</v>
      </c>
      <c r="G2" s="459" t="s">
        <v>410</v>
      </c>
      <c r="H2" s="459" t="s">
        <v>411</v>
      </c>
      <c r="I2" s="459" t="s">
        <v>410</v>
      </c>
      <c r="J2" s="459" t="s">
        <v>411</v>
      </c>
      <c r="K2" s="459" t="s">
        <v>410</v>
      </c>
      <c r="L2" s="459" t="s">
        <v>411</v>
      </c>
      <c r="M2" s="459" t="s">
        <v>410</v>
      </c>
      <c r="N2" s="459" t="s">
        <v>411</v>
      </c>
      <c r="O2" s="459" t="s">
        <v>410</v>
      </c>
      <c r="P2" s="459" t="s">
        <v>411</v>
      </c>
      <c r="Q2" s="459" t="s">
        <v>410</v>
      </c>
      <c r="R2" s="459" t="s">
        <v>411</v>
      </c>
    </row>
    <row r="3" spans="1:18" ht="15">
      <c r="A3" s="740" t="s">
        <v>412</v>
      </c>
      <c r="B3" s="74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</row>
    <row r="4" spans="1:18" ht="15">
      <c r="A4" s="461"/>
      <c r="B4" s="461" t="s">
        <v>413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</row>
    <row r="5" spans="1:18" ht="15">
      <c r="A5" s="462"/>
      <c r="B5" s="664" t="s">
        <v>414</v>
      </c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</row>
    <row r="6" spans="1:18" ht="15">
      <c r="A6" s="464"/>
      <c r="B6" s="665" t="s">
        <v>415</v>
      </c>
      <c r="C6" s="463">
        <v>72862</v>
      </c>
      <c r="D6" s="666">
        <v>34661</v>
      </c>
      <c r="E6" s="463">
        <v>97487</v>
      </c>
      <c r="F6" s="463">
        <v>13723</v>
      </c>
      <c r="G6" s="463">
        <v>350</v>
      </c>
      <c r="H6" s="463">
        <v>303</v>
      </c>
      <c r="I6" s="463">
        <v>1094</v>
      </c>
      <c r="J6" s="463">
        <v>167</v>
      </c>
      <c r="K6" s="463">
        <v>433</v>
      </c>
      <c r="L6" s="463">
        <v>201</v>
      </c>
      <c r="M6" s="463">
        <v>319</v>
      </c>
      <c r="N6" s="463">
        <v>0</v>
      </c>
      <c r="O6" s="463">
        <v>99424</v>
      </c>
      <c r="P6" s="463">
        <v>119</v>
      </c>
      <c r="Q6" s="463">
        <v>1301</v>
      </c>
      <c r="R6" s="463">
        <v>302</v>
      </c>
    </row>
    <row r="7" spans="1:18" ht="15">
      <c r="A7" s="461"/>
      <c r="B7" s="461" t="s">
        <v>416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</row>
    <row r="8" spans="1:18" ht="30">
      <c r="A8" s="462"/>
      <c r="B8" s="662" t="s">
        <v>417</v>
      </c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</row>
    <row r="9" spans="1:18" ht="30">
      <c r="A9" s="462"/>
      <c r="B9" s="664" t="s">
        <v>418</v>
      </c>
      <c r="C9" s="463">
        <v>15512772</v>
      </c>
      <c r="D9" s="463">
        <v>13521011</v>
      </c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</row>
    <row r="10" spans="1:18" ht="30">
      <c r="A10" s="462"/>
      <c r="B10" s="664" t="s">
        <v>1127</v>
      </c>
      <c r="C10" s="463">
        <v>565907</v>
      </c>
      <c r="D10" s="463">
        <v>517609</v>
      </c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</row>
    <row r="11" spans="1:18" ht="30">
      <c r="A11" s="462"/>
      <c r="B11" s="664" t="s">
        <v>1128</v>
      </c>
      <c r="C11" s="463">
        <v>3422635</v>
      </c>
      <c r="D11" s="463">
        <v>3003431</v>
      </c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</row>
    <row r="12" spans="1:18" ht="30">
      <c r="A12" s="462"/>
      <c r="B12" s="664" t="s">
        <v>1135</v>
      </c>
      <c r="C12" s="463">
        <v>1250925</v>
      </c>
      <c r="D12" s="463">
        <v>1188719</v>
      </c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</row>
    <row r="13" spans="1:18" ht="30">
      <c r="A13" s="462"/>
      <c r="B13" s="461" t="s">
        <v>419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</row>
    <row r="14" spans="1:18" ht="30">
      <c r="A14" s="462"/>
      <c r="B14" s="667" t="s">
        <v>420</v>
      </c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</row>
    <row r="15" spans="1:18" ht="30">
      <c r="A15" s="462"/>
      <c r="B15" s="663" t="s">
        <v>1129</v>
      </c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</row>
    <row r="16" spans="1:18" ht="30">
      <c r="A16" s="462"/>
      <c r="B16" s="667" t="s">
        <v>1130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</row>
    <row r="17" spans="1:18" ht="30">
      <c r="A17" s="464"/>
      <c r="B17" s="663" t="s">
        <v>1134</v>
      </c>
      <c r="C17" s="463">
        <v>295488</v>
      </c>
      <c r="D17" s="463">
        <v>90997</v>
      </c>
      <c r="E17" s="463">
        <v>97471</v>
      </c>
      <c r="F17" s="463">
        <v>16796</v>
      </c>
      <c r="G17" s="463">
        <v>1819</v>
      </c>
      <c r="H17" s="463">
        <v>400</v>
      </c>
      <c r="I17" s="463">
        <v>53927</v>
      </c>
      <c r="J17" s="463">
        <v>18481</v>
      </c>
      <c r="K17" s="463">
        <v>36622</v>
      </c>
      <c r="L17" s="463">
        <v>15259</v>
      </c>
      <c r="M17" s="463">
        <v>4761</v>
      </c>
      <c r="N17" s="463">
        <v>349</v>
      </c>
      <c r="O17" s="463">
        <v>16660</v>
      </c>
      <c r="P17" s="463">
        <v>2812</v>
      </c>
      <c r="Q17" s="463">
        <v>48646</v>
      </c>
      <c r="R17" s="463">
        <v>5368</v>
      </c>
    </row>
    <row r="18" spans="1:18" ht="15">
      <c r="A18" s="462"/>
      <c r="B18" s="461" t="s">
        <v>421</v>
      </c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</row>
    <row r="19" spans="1:18" ht="15">
      <c r="A19" s="462"/>
      <c r="B19" s="663" t="s">
        <v>1131</v>
      </c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</row>
    <row r="20" spans="1:18" ht="30">
      <c r="A20" s="462"/>
      <c r="B20" s="663" t="s">
        <v>1132</v>
      </c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</row>
    <row r="21" spans="1:18" ht="15">
      <c r="A21" s="462"/>
      <c r="B21" s="663" t="s">
        <v>1133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</row>
    <row r="22" spans="1:18" ht="15">
      <c r="A22" s="462"/>
      <c r="B22" s="663" t="s">
        <v>1138</v>
      </c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</row>
    <row r="23" spans="1:18" ht="15">
      <c r="A23" s="462"/>
      <c r="B23" s="461" t="s">
        <v>422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</row>
    <row r="24" spans="1:18" ht="15">
      <c r="A24" s="464"/>
      <c r="B24" s="663" t="s">
        <v>1136</v>
      </c>
      <c r="C24" s="463">
        <v>356560</v>
      </c>
      <c r="D24" s="463">
        <v>356560</v>
      </c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</row>
    <row r="25" spans="1:18" ht="30">
      <c r="A25" s="464"/>
      <c r="B25" s="663" t="s">
        <v>1137</v>
      </c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</row>
    <row r="26" spans="1:18" ht="30">
      <c r="A26" s="462"/>
      <c r="B26" s="667" t="s">
        <v>1141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</row>
    <row r="27" spans="1:18" ht="15">
      <c r="A27" s="462"/>
      <c r="B27" s="667" t="s">
        <v>1139</v>
      </c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</row>
    <row r="28" spans="1:18" ht="15">
      <c r="A28" s="462"/>
      <c r="B28" s="461" t="s">
        <v>423</v>
      </c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</row>
    <row r="29" spans="1:18" ht="30">
      <c r="A29" s="462"/>
      <c r="B29" s="663" t="s">
        <v>1140</v>
      </c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</row>
    <row r="30" spans="1:18" ht="30">
      <c r="A30" s="462"/>
      <c r="B30" s="663" t="s">
        <v>1142</v>
      </c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</row>
    <row r="31" spans="1:18" ht="30">
      <c r="A31" s="462"/>
      <c r="B31" s="667" t="s">
        <v>1143</v>
      </c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</row>
    <row r="32" spans="1:18" ht="30">
      <c r="A32" s="462"/>
      <c r="B32" s="667" t="s">
        <v>1144</v>
      </c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</row>
    <row r="33" spans="1:18" ht="15">
      <c r="A33" s="461"/>
      <c r="B33" s="668" t="s">
        <v>424</v>
      </c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</row>
    <row r="34" spans="1:18" ht="15">
      <c r="A34" s="464"/>
      <c r="B34" s="669" t="s">
        <v>425</v>
      </c>
      <c r="C34" s="463">
        <v>412510</v>
      </c>
      <c r="D34" s="463">
        <f>412510-91740</f>
        <v>320770</v>
      </c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</row>
    <row r="35" spans="1:18" ht="15">
      <c r="A35" s="462"/>
      <c r="B35" s="663" t="s">
        <v>1145</v>
      </c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</row>
    <row r="36" spans="1:18" ht="30">
      <c r="A36" s="462"/>
      <c r="B36" s="663" t="s">
        <v>1146</v>
      </c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</row>
    <row r="37" spans="1:18" ht="15">
      <c r="A37" s="462"/>
      <c r="B37" s="667" t="s">
        <v>1147</v>
      </c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</row>
    <row r="38" spans="1:18" ht="15">
      <c r="A38" s="462"/>
      <c r="B38" s="667" t="s">
        <v>1148</v>
      </c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</row>
    <row r="39" spans="1:18" ht="30">
      <c r="A39" s="462"/>
      <c r="B39" s="461" t="s">
        <v>1149</v>
      </c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</row>
    <row r="40" spans="1:18" ht="30">
      <c r="A40" s="462"/>
      <c r="B40" s="663" t="s">
        <v>1150</v>
      </c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</row>
    <row r="41" spans="1:18" ht="30">
      <c r="A41" s="462"/>
      <c r="B41" s="663" t="s">
        <v>1151</v>
      </c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</row>
    <row r="42" spans="1:18" ht="30">
      <c r="A42" s="462"/>
      <c r="B42" s="667" t="s">
        <v>1152</v>
      </c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</row>
    <row r="43" spans="1:18" ht="30">
      <c r="A43" s="462"/>
      <c r="B43" s="667" t="s">
        <v>1153</v>
      </c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</row>
    <row r="44" spans="1:18" ht="30">
      <c r="A44" s="462"/>
      <c r="B44" s="461" t="s">
        <v>426</v>
      </c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</row>
    <row r="45" spans="1:18" ht="30">
      <c r="A45" s="462"/>
      <c r="B45" s="663" t="s">
        <v>1154</v>
      </c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</row>
    <row r="46" spans="1:18" ht="30">
      <c r="A46" s="462"/>
      <c r="B46" s="663" t="s">
        <v>1155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</row>
    <row r="47" spans="1:18" ht="30">
      <c r="A47" s="462"/>
      <c r="B47" s="667" t="s">
        <v>1156</v>
      </c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</row>
    <row r="48" spans="1:18" ht="30">
      <c r="A48" s="462"/>
      <c r="B48" s="667" t="s">
        <v>1157</v>
      </c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</row>
    <row r="49" spans="1:18" ht="30">
      <c r="A49" s="461"/>
      <c r="B49" s="668" t="s">
        <v>427</v>
      </c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</row>
    <row r="50" spans="1:18" ht="30">
      <c r="A50" s="462"/>
      <c r="B50" s="462" t="s">
        <v>428</v>
      </c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</row>
    <row r="51" spans="1:18" ht="45">
      <c r="A51" s="462"/>
      <c r="B51" s="462" t="s">
        <v>1159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</row>
    <row r="52" spans="1:18" ht="30">
      <c r="A52" s="462"/>
      <c r="B52" s="462" t="s">
        <v>1158</v>
      </c>
      <c r="C52" s="463">
        <v>2946540</v>
      </c>
      <c r="D52" s="463">
        <v>1768768</v>
      </c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</row>
    <row r="53" spans="1:18" ht="30">
      <c r="A53" s="462"/>
      <c r="B53" s="462" t="s">
        <v>1160</v>
      </c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</row>
    <row r="54" spans="1:18" ht="30.75" customHeight="1">
      <c r="A54" s="740" t="s">
        <v>429</v>
      </c>
      <c r="B54" s="740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</row>
    <row r="55" spans="1:18" ht="15">
      <c r="A55" s="461"/>
      <c r="B55" s="461" t="s">
        <v>430</v>
      </c>
      <c r="C55" s="460">
        <v>2168</v>
      </c>
      <c r="D55" s="460">
        <v>5</v>
      </c>
      <c r="E55" s="460"/>
      <c r="F55" s="460">
        <v>110</v>
      </c>
      <c r="G55" s="460">
        <v>336</v>
      </c>
      <c r="H55" s="460">
        <v>271</v>
      </c>
      <c r="I55" s="460"/>
      <c r="J55" s="460">
        <v>3</v>
      </c>
      <c r="K55" s="460"/>
      <c r="L55" s="460">
        <v>2</v>
      </c>
      <c r="M55" s="460"/>
      <c r="N55" s="460">
        <v>5</v>
      </c>
      <c r="O55" s="460">
        <v>984</v>
      </c>
      <c r="P55" s="460">
        <v>846</v>
      </c>
      <c r="Q55" s="460">
        <v>1974</v>
      </c>
      <c r="R55" s="460">
        <v>2713</v>
      </c>
    </row>
    <row r="56" spans="1:18" ht="15">
      <c r="A56" s="461"/>
      <c r="B56" s="461" t="s">
        <v>431</v>
      </c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</row>
    <row r="57" spans="1:18" ht="15">
      <c r="A57" s="740" t="s">
        <v>432</v>
      </c>
      <c r="B57" s="740"/>
      <c r="C57" s="460"/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</row>
    <row r="58" spans="1:18" ht="15">
      <c r="A58" s="462"/>
      <c r="B58" s="462" t="s">
        <v>433</v>
      </c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</row>
    <row r="59" spans="1:18" ht="15">
      <c r="A59" s="462"/>
      <c r="B59" s="462" t="s">
        <v>434</v>
      </c>
      <c r="C59" s="463">
        <v>142</v>
      </c>
      <c r="D59" s="463">
        <v>312</v>
      </c>
      <c r="E59" s="463">
        <v>633</v>
      </c>
      <c r="F59" s="463">
        <v>134</v>
      </c>
      <c r="G59" s="463">
        <v>55</v>
      </c>
      <c r="H59" s="463">
        <v>18</v>
      </c>
      <c r="I59" s="463"/>
      <c r="J59" s="463"/>
      <c r="K59" s="463">
        <v>0</v>
      </c>
      <c r="L59" s="463">
        <v>194</v>
      </c>
      <c r="M59" s="463">
        <v>94</v>
      </c>
      <c r="N59" s="463">
        <v>91</v>
      </c>
      <c r="O59" s="463">
        <v>7</v>
      </c>
      <c r="P59" s="463">
        <v>39</v>
      </c>
      <c r="Q59" s="463">
        <v>214</v>
      </c>
      <c r="R59" s="463">
        <v>92</v>
      </c>
    </row>
    <row r="60" spans="1:18" ht="15">
      <c r="A60" s="462"/>
      <c r="B60" s="462" t="s">
        <v>435</v>
      </c>
      <c r="C60" s="463">
        <v>449719</v>
      </c>
      <c r="D60" s="463">
        <v>832774</v>
      </c>
      <c r="E60" s="463">
        <v>2027</v>
      </c>
      <c r="F60" s="463">
        <v>1477</v>
      </c>
      <c r="G60" s="463">
        <v>758</v>
      </c>
      <c r="H60" s="463">
        <v>486</v>
      </c>
      <c r="I60" s="463">
        <v>1870</v>
      </c>
      <c r="J60" s="463">
        <v>741</v>
      </c>
      <c r="K60" s="463">
        <v>61</v>
      </c>
      <c r="L60" s="463">
        <v>981</v>
      </c>
      <c r="M60" s="463">
        <v>498</v>
      </c>
      <c r="N60" s="463">
        <v>933</v>
      </c>
      <c r="O60" s="463">
        <v>753</v>
      </c>
      <c r="P60" s="463">
        <v>1556</v>
      </c>
      <c r="Q60" s="463">
        <v>1853</v>
      </c>
      <c r="R60" s="463">
        <v>4796</v>
      </c>
    </row>
    <row r="61" spans="1:18" ht="15">
      <c r="A61" s="462"/>
      <c r="B61" s="462" t="s">
        <v>436</v>
      </c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463"/>
      <c r="Q61" s="463"/>
      <c r="R61" s="463"/>
    </row>
    <row r="62" spans="1:18" ht="15">
      <c r="A62" s="462"/>
      <c r="B62" s="462" t="s">
        <v>437</v>
      </c>
      <c r="C62" s="463">
        <v>328</v>
      </c>
      <c r="D62" s="463">
        <v>6467</v>
      </c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3"/>
      <c r="R62" s="463"/>
    </row>
    <row r="63" spans="1:18" ht="15">
      <c r="A63" s="740" t="s">
        <v>438</v>
      </c>
      <c r="B63" s="740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</row>
    <row r="64" spans="1:18" ht="15">
      <c r="A64" s="462"/>
      <c r="B64" s="462" t="s">
        <v>439</v>
      </c>
      <c r="C64" s="463">
        <v>203928</v>
      </c>
      <c r="D64" s="463">
        <v>252339</v>
      </c>
      <c r="E64" s="463">
        <v>7182</v>
      </c>
      <c r="F64" s="463">
        <v>2588</v>
      </c>
      <c r="G64" s="463">
        <v>430</v>
      </c>
      <c r="H64" s="463">
        <v>146</v>
      </c>
      <c r="I64" s="463"/>
      <c r="J64" s="463"/>
      <c r="K64" s="463"/>
      <c r="L64" s="463"/>
      <c r="M64" s="463"/>
      <c r="N64" s="463"/>
      <c r="O64" s="463">
        <v>57</v>
      </c>
      <c r="P64" s="463">
        <v>108</v>
      </c>
      <c r="Q64" s="463">
        <v>8663</v>
      </c>
      <c r="R64" s="463">
        <v>6627</v>
      </c>
    </row>
    <row r="65" spans="1:18" ht="30">
      <c r="A65" s="462"/>
      <c r="B65" s="462" t="s">
        <v>440</v>
      </c>
      <c r="C65" s="463">
        <v>2298</v>
      </c>
      <c r="D65" s="463">
        <v>3624</v>
      </c>
      <c r="E65" s="463">
        <v>3458</v>
      </c>
      <c r="F65" s="463">
        <v>10212</v>
      </c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>
        <v>3123</v>
      </c>
    </row>
    <row r="66" spans="1:18" ht="15">
      <c r="A66" s="462"/>
      <c r="B66" s="462" t="s">
        <v>441</v>
      </c>
      <c r="C66" s="463">
        <v>3389</v>
      </c>
      <c r="D66" s="463">
        <v>1574</v>
      </c>
      <c r="E66" s="463">
        <v>295</v>
      </c>
      <c r="F66" s="463">
        <v>385</v>
      </c>
      <c r="G66" s="463">
        <v>232</v>
      </c>
      <c r="H66" s="463">
        <v>191</v>
      </c>
      <c r="I66" s="463"/>
      <c r="J66" s="463">
        <v>418</v>
      </c>
      <c r="K66" s="463">
        <v>117</v>
      </c>
      <c r="L66" s="463">
        <v>608</v>
      </c>
      <c r="M66" s="463">
        <v>131</v>
      </c>
      <c r="N66" s="463">
        <v>64</v>
      </c>
      <c r="O66" s="463">
        <v>248</v>
      </c>
      <c r="P66" s="463">
        <v>88</v>
      </c>
      <c r="Q66" s="463">
        <v>42</v>
      </c>
      <c r="R66" s="463">
        <v>521</v>
      </c>
    </row>
    <row r="67" spans="1:18" ht="27.75" customHeight="1">
      <c r="A67" s="740" t="s">
        <v>442</v>
      </c>
      <c r="B67" s="740"/>
      <c r="C67" s="460">
        <v>2170</v>
      </c>
      <c r="D67" s="460">
        <v>400</v>
      </c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</row>
    <row r="68" spans="1:18" ht="20.25" customHeight="1">
      <c r="A68" s="740" t="s">
        <v>443</v>
      </c>
      <c r="B68" s="740"/>
      <c r="C68" s="460">
        <v>0</v>
      </c>
      <c r="D68" s="460">
        <v>1619</v>
      </c>
      <c r="E68" s="460">
        <v>0</v>
      </c>
      <c r="F68" s="460">
        <v>1770</v>
      </c>
      <c r="G68" s="460"/>
      <c r="H68" s="460"/>
      <c r="I68" s="460"/>
      <c r="J68" s="460">
        <v>63</v>
      </c>
      <c r="K68" s="460"/>
      <c r="L68" s="460">
        <v>50</v>
      </c>
      <c r="M68" s="460"/>
      <c r="N68" s="460"/>
      <c r="O68" s="460"/>
      <c r="P68" s="460">
        <v>797</v>
      </c>
      <c r="Q68" s="460"/>
      <c r="R68" s="460"/>
    </row>
    <row r="69" spans="1:18" ht="15">
      <c r="A69" s="742" t="s">
        <v>444</v>
      </c>
      <c r="B69" s="742"/>
      <c r="C69" s="465">
        <f>SUM(C3:C68)</f>
        <v>25500341</v>
      </c>
      <c r="D69" s="465">
        <f aca="true" t="shared" si="0" ref="D69:R69">SUM(D3:D68)</f>
        <v>21901640</v>
      </c>
      <c r="E69" s="465">
        <f t="shared" si="0"/>
        <v>208553</v>
      </c>
      <c r="F69" s="465">
        <f t="shared" si="0"/>
        <v>47195</v>
      </c>
      <c r="G69" s="465">
        <f t="shared" si="0"/>
        <v>3980</v>
      </c>
      <c r="H69" s="465">
        <f t="shared" si="0"/>
        <v>1815</v>
      </c>
      <c r="I69" s="465">
        <f t="shared" si="0"/>
        <v>56891</v>
      </c>
      <c r="J69" s="465">
        <f t="shared" si="0"/>
        <v>19873</v>
      </c>
      <c r="K69" s="465">
        <f t="shared" si="0"/>
        <v>37233</v>
      </c>
      <c r="L69" s="465">
        <f t="shared" si="0"/>
        <v>17295</v>
      </c>
      <c r="M69" s="465">
        <f t="shared" si="0"/>
        <v>5803</v>
      </c>
      <c r="N69" s="465">
        <f t="shared" si="0"/>
        <v>1442</v>
      </c>
      <c r="O69" s="465">
        <f t="shared" si="0"/>
        <v>118133</v>
      </c>
      <c r="P69" s="465">
        <f t="shared" si="0"/>
        <v>6365</v>
      </c>
      <c r="Q69" s="465">
        <f t="shared" si="0"/>
        <v>62693</v>
      </c>
      <c r="R69" s="465">
        <f t="shared" si="0"/>
        <v>23542</v>
      </c>
    </row>
    <row r="70" spans="1:18" ht="15">
      <c r="A70" s="740" t="s">
        <v>445</v>
      </c>
      <c r="B70" s="740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</row>
    <row r="71" spans="1:18" ht="15">
      <c r="A71" s="462"/>
      <c r="B71" s="462" t="s">
        <v>446</v>
      </c>
      <c r="C71" s="463">
        <v>23743022</v>
      </c>
      <c r="D71" s="463">
        <v>23743022</v>
      </c>
      <c r="E71" s="463">
        <v>207008</v>
      </c>
      <c r="F71" s="463">
        <v>207008</v>
      </c>
      <c r="G71" s="463">
        <v>1535</v>
      </c>
      <c r="H71" s="463">
        <v>1535</v>
      </c>
      <c r="I71" s="463">
        <v>55419</v>
      </c>
      <c r="J71" s="463">
        <v>55419</v>
      </c>
      <c r="K71" s="463">
        <v>10526</v>
      </c>
      <c r="L71" s="463">
        <v>10526</v>
      </c>
      <c r="M71" s="463">
        <v>4705</v>
      </c>
      <c r="N71" s="463">
        <v>4705</v>
      </c>
      <c r="O71" s="463">
        <v>18791</v>
      </c>
      <c r="P71" s="463">
        <v>18791</v>
      </c>
      <c r="Q71" s="463">
        <v>150879</v>
      </c>
      <c r="R71" s="463">
        <v>150879</v>
      </c>
    </row>
    <row r="72" spans="1:18" ht="15">
      <c r="A72" s="462"/>
      <c r="B72" s="462" t="s">
        <v>447</v>
      </c>
      <c r="C72" s="463"/>
      <c r="D72" s="463">
        <v>14532</v>
      </c>
      <c r="E72" s="463"/>
      <c r="F72" s="463">
        <v>-139</v>
      </c>
      <c r="G72" s="463"/>
      <c r="H72" s="463"/>
      <c r="I72" s="463"/>
      <c r="J72" s="463">
        <v>-121</v>
      </c>
      <c r="K72" s="463"/>
      <c r="L72" s="463">
        <v>18749</v>
      </c>
      <c r="M72" s="463"/>
      <c r="N72" s="463"/>
      <c r="O72" s="463"/>
      <c r="P72" s="463"/>
      <c r="Q72" s="463"/>
      <c r="R72" s="463">
        <v>-17118</v>
      </c>
    </row>
    <row r="73" spans="1:18" ht="30">
      <c r="A73" s="462"/>
      <c r="B73" s="462" t="s">
        <v>448</v>
      </c>
      <c r="C73" s="463">
        <v>449862</v>
      </c>
      <c r="D73" s="463">
        <v>449862</v>
      </c>
      <c r="E73" s="463">
        <v>2660</v>
      </c>
      <c r="F73" s="463">
        <v>2660</v>
      </c>
      <c r="G73" s="463">
        <v>813</v>
      </c>
      <c r="H73" s="463">
        <v>813</v>
      </c>
      <c r="I73" s="463">
        <v>1870</v>
      </c>
      <c r="J73" s="463">
        <v>1870</v>
      </c>
      <c r="K73" s="463">
        <v>61</v>
      </c>
      <c r="L73" s="463">
        <v>61</v>
      </c>
      <c r="M73" s="463">
        <v>592</v>
      </c>
      <c r="N73" s="463">
        <v>592</v>
      </c>
      <c r="O73" s="463">
        <v>760</v>
      </c>
      <c r="P73" s="463">
        <v>760</v>
      </c>
      <c r="Q73" s="463">
        <v>2067</v>
      </c>
      <c r="R73" s="463">
        <v>2067</v>
      </c>
    </row>
    <row r="74" spans="1:18" ht="15">
      <c r="A74" s="462"/>
      <c r="B74" s="462" t="s">
        <v>449</v>
      </c>
      <c r="C74" s="463">
        <v>-4792868</v>
      </c>
      <c r="D74" s="463">
        <v>-4764534</v>
      </c>
      <c r="E74" s="463">
        <v>-145756</v>
      </c>
      <c r="F74" s="463">
        <v>-145756</v>
      </c>
      <c r="G74" s="463">
        <v>-1307</v>
      </c>
      <c r="H74" s="463">
        <v>-1307</v>
      </c>
      <c r="I74" s="463">
        <v>-30669</v>
      </c>
      <c r="J74" s="463">
        <v>-30669</v>
      </c>
      <c r="K74" s="463">
        <v>-8202</v>
      </c>
      <c r="L74" s="463">
        <v>-8202</v>
      </c>
      <c r="M74" s="463">
        <v>-4203</v>
      </c>
      <c r="N74" s="463">
        <v>-4203</v>
      </c>
      <c r="O74" s="463">
        <v>-13748</v>
      </c>
      <c r="P74" s="463">
        <v>-13748</v>
      </c>
      <c r="Q74" s="463">
        <v>-126572</v>
      </c>
      <c r="R74" s="463">
        <v>-126572</v>
      </c>
    </row>
    <row r="75" spans="1:18" ht="15">
      <c r="A75" s="462"/>
      <c r="B75" s="462" t="s">
        <v>450</v>
      </c>
      <c r="C75" s="463"/>
      <c r="D75" s="463"/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</row>
    <row r="76" spans="1:18" ht="15">
      <c r="A76" s="462"/>
      <c r="B76" s="462" t="s">
        <v>451</v>
      </c>
      <c r="C76" s="463"/>
      <c r="D76" s="463">
        <v>1618623</v>
      </c>
      <c r="E76" s="463"/>
      <c r="F76" s="463">
        <v>-40581</v>
      </c>
      <c r="G76" s="463"/>
      <c r="H76" s="463">
        <v>-4734</v>
      </c>
      <c r="I76" s="463"/>
      <c r="J76" s="463">
        <v>-22994</v>
      </c>
      <c r="K76" s="463"/>
      <c r="L76" s="463">
        <v>-24879</v>
      </c>
      <c r="M76" s="463"/>
      <c r="N76" s="463">
        <v>-1914</v>
      </c>
      <c r="O76" s="463"/>
      <c r="P76" s="463">
        <v>-3229</v>
      </c>
      <c r="Q76" s="463"/>
      <c r="R76" s="463">
        <v>-1273</v>
      </c>
    </row>
    <row r="77" spans="1:18" ht="15">
      <c r="A77" s="740" t="s">
        <v>452</v>
      </c>
      <c r="B77" s="740"/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0"/>
    </row>
    <row r="78" spans="1:18" ht="15">
      <c r="A78" s="462"/>
      <c r="B78" s="462" t="s">
        <v>453</v>
      </c>
      <c r="C78" s="463">
        <v>1458735</v>
      </c>
      <c r="D78" s="463">
        <v>4246</v>
      </c>
      <c r="E78" s="463">
        <v>1831</v>
      </c>
      <c r="F78" s="463">
        <v>11</v>
      </c>
      <c r="G78" s="463">
        <v>1319</v>
      </c>
      <c r="H78" s="463">
        <v>4</v>
      </c>
      <c r="I78" s="463">
        <v>1304</v>
      </c>
      <c r="J78" s="463"/>
      <c r="K78" s="463">
        <v>1910</v>
      </c>
      <c r="L78" s="463">
        <v>218</v>
      </c>
      <c r="M78" s="463">
        <v>170</v>
      </c>
      <c r="N78" s="463"/>
      <c r="O78" s="463">
        <v>543</v>
      </c>
      <c r="P78" s="463">
        <v>0</v>
      </c>
      <c r="Q78" s="463">
        <v>12709</v>
      </c>
      <c r="R78" s="463">
        <v>606</v>
      </c>
    </row>
    <row r="79" spans="1:18" ht="30">
      <c r="A79" s="462"/>
      <c r="B79" s="462" t="s">
        <v>454</v>
      </c>
      <c r="C79" s="463">
        <v>30000</v>
      </c>
      <c r="D79" s="463">
        <v>518274</v>
      </c>
      <c r="E79" s="463"/>
      <c r="F79" s="463">
        <v>33</v>
      </c>
      <c r="G79" s="463"/>
      <c r="H79" s="463">
        <v>40</v>
      </c>
      <c r="I79" s="463"/>
      <c r="J79" s="463"/>
      <c r="K79" s="463"/>
      <c r="L79" s="463"/>
      <c r="M79" s="463"/>
      <c r="N79" s="463"/>
      <c r="O79" s="463">
        <v>0</v>
      </c>
      <c r="P79" s="463">
        <v>355</v>
      </c>
      <c r="Q79" s="463"/>
      <c r="R79" s="463"/>
    </row>
    <row r="80" spans="1:18" ht="15">
      <c r="A80" s="462"/>
      <c r="B80" s="462" t="s">
        <v>455</v>
      </c>
      <c r="C80" s="463">
        <v>96054</v>
      </c>
      <c r="D80" s="463">
        <v>81675</v>
      </c>
      <c r="E80" s="463"/>
      <c r="F80" s="463">
        <v>4</v>
      </c>
      <c r="G80" s="463"/>
      <c r="H80" s="463"/>
      <c r="I80" s="463"/>
      <c r="J80" s="463">
        <v>4</v>
      </c>
      <c r="K80" s="463"/>
      <c r="L80" s="463"/>
      <c r="M80" s="463"/>
      <c r="N80" s="463"/>
      <c r="O80" s="463"/>
      <c r="P80" s="463"/>
      <c r="Q80" s="463"/>
      <c r="R80" s="463"/>
    </row>
    <row r="81" spans="1:18" ht="15">
      <c r="A81" s="740" t="s">
        <v>456</v>
      </c>
      <c r="B81" s="740"/>
      <c r="C81" s="460">
        <v>328</v>
      </c>
      <c r="D81" s="460">
        <v>6507</v>
      </c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460"/>
    </row>
    <row r="82" spans="1:18" ht="25.5" customHeight="1">
      <c r="A82" s="741" t="s">
        <v>457</v>
      </c>
      <c r="B82" s="741"/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</row>
    <row r="83" spans="1:18" ht="15">
      <c r="A83" s="740" t="s">
        <v>458</v>
      </c>
      <c r="B83" s="740"/>
      <c r="C83" s="460"/>
      <c r="D83" s="460">
        <v>229433</v>
      </c>
      <c r="E83" s="460"/>
      <c r="F83" s="460">
        <v>23955</v>
      </c>
      <c r="G83" s="460"/>
      <c r="H83" s="460">
        <v>5464</v>
      </c>
      <c r="I83" s="460"/>
      <c r="J83" s="460">
        <v>16364</v>
      </c>
      <c r="K83" s="460"/>
      <c r="L83" s="460">
        <v>20822</v>
      </c>
      <c r="M83" s="460"/>
      <c r="N83" s="460">
        <v>2262</v>
      </c>
      <c r="O83" s="460"/>
      <c r="P83" s="460">
        <v>3436</v>
      </c>
      <c r="Q83" s="460"/>
      <c r="R83" s="460">
        <v>14953</v>
      </c>
    </row>
    <row r="84" spans="1:18" ht="15">
      <c r="A84" s="742" t="s">
        <v>459</v>
      </c>
      <c r="B84" s="742"/>
      <c r="C84" s="465">
        <f>SUM(C70:C83)</f>
        <v>20985133</v>
      </c>
      <c r="D84" s="465">
        <f aca="true" t="shared" si="1" ref="D84:R84">SUM(D70:D83)</f>
        <v>21901640</v>
      </c>
      <c r="E84" s="465">
        <f t="shared" si="1"/>
        <v>65743</v>
      </c>
      <c r="F84" s="465">
        <f t="shared" si="1"/>
        <v>47195</v>
      </c>
      <c r="G84" s="465">
        <f t="shared" si="1"/>
        <v>2360</v>
      </c>
      <c r="H84" s="465">
        <f t="shared" si="1"/>
        <v>1815</v>
      </c>
      <c r="I84" s="465">
        <f t="shared" si="1"/>
        <v>27924</v>
      </c>
      <c r="J84" s="465">
        <f t="shared" si="1"/>
        <v>19873</v>
      </c>
      <c r="K84" s="465">
        <f t="shared" si="1"/>
        <v>4295</v>
      </c>
      <c r="L84" s="465">
        <f t="shared" si="1"/>
        <v>17295</v>
      </c>
      <c r="M84" s="465">
        <f t="shared" si="1"/>
        <v>1264</v>
      </c>
      <c r="N84" s="465">
        <f t="shared" si="1"/>
        <v>1442</v>
      </c>
      <c r="O84" s="465">
        <f t="shared" si="1"/>
        <v>6346</v>
      </c>
      <c r="P84" s="465">
        <f t="shared" si="1"/>
        <v>6365</v>
      </c>
      <c r="Q84" s="465">
        <f t="shared" si="1"/>
        <v>39083</v>
      </c>
      <c r="R84" s="465">
        <f t="shared" si="1"/>
        <v>23542</v>
      </c>
    </row>
  </sheetData>
  <sheetProtection/>
  <mergeCells count="22">
    <mergeCell ref="I1:J1"/>
    <mergeCell ref="K1:L1"/>
    <mergeCell ref="M1:N1"/>
    <mergeCell ref="O1:P1"/>
    <mergeCell ref="Q1:R1"/>
    <mergeCell ref="A3:B3"/>
    <mergeCell ref="A54:B54"/>
    <mergeCell ref="A57:B57"/>
    <mergeCell ref="A1:B2"/>
    <mergeCell ref="C1:D1"/>
    <mergeCell ref="E1:F1"/>
    <mergeCell ref="G1:H1"/>
    <mergeCell ref="A81:B81"/>
    <mergeCell ref="A82:B82"/>
    <mergeCell ref="A83:B83"/>
    <mergeCell ref="A84:B84"/>
    <mergeCell ref="A63:B63"/>
    <mergeCell ref="A67:B67"/>
    <mergeCell ref="A68:B68"/>
    <mergeCell ref="A69:B69"/>
    <mergeCell ref="A70:B70"/>
    <mergeCell ref="A77:B77"/>
  </mergeCells>
  <printOptions/>
  <pageMargins left="0.7086614173228347" right="0.7086614173228347" top="0.7480314960629921" bottom="0.35433070866141736" header="0.31496062992125984" footer="0.1968503937007874"/>
  <pageSetup horizontalDpi="600" verticalDpi="600" orientation="landscape" paperSize="9" scale="62" r:id="rId1"/>
  <headerFooter>
    <oddHeader>&amp;CVagyonkimutatás
2014.12.31.&amp;R&amp;A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="60" workbookViewId="0" topLeftCell="A19">
      <selection activeCell="F10" sqref="F10"/>
    </sheetView>
  </sheetViews>
  <sheetFormatPr defaultColWidth="9.140625" defaultRowHeight="15"/>
  <cols>
    <col min="1" max="1" width="6.421875" style="0" customWidth="1"/>
    <col min="2" max="2" width="46.00390625" style="0" customWidth="1"/>
    <col min="3" max="3" width="13.421875" style="0" customWidth="1"/>
    <col min="4" max="13" width="11.7109375" style="0" customWidth="1"/>
    <col min="14" max="14" width="10.140625" style="0" customWidth="1"/>
    <col min="15" max="15" width="13.00390625" style="0" customWidth="1"/>
  </cols>
  <sheetData>
    <row r="1" spans="1:15" ht="21">
      <c r="A1" s="754" t="s">
        <v>349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436"/>
      <c r="O1" s="436"/>
    </row>
    <row r="2" spans="1:15" ht="18.75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</row>
    <row r="3" spans="1:15" ht="30" customHeight="1">
      <c r="A3" s="749" t="s">
        <v>350</v>
      </c>
      <c r="B3" s="749"/>
      <c r="C3" s="749"/>
      <c r="D3" s="749"/>
      <c r="E3" s="749"/>
      <c r="F3" s="749"/>
      <c r="G3" s="437"/>
      <c r="H3" s="438"/>
      <c r="I3" s="438"/>
      <c r="J3" s="438"/>
      <c r="K3" s="438"/>
      <c r="L3" s="438"/>
      <c r="M3" s="438"/>
      <c r="N3" s="438"/>
      <c r="O3" s="438"/>
    </row>
    <row r="4" spans="1:15" ht="15">
      <c r="A4" s="750" t="s">
        <v>0</v>
      </c>
      <c r="B4" s="747" t="s">
        <v>351</v>
      </c>
      <c r="C4" s="751" t="s">
        <v>352</v>
      </c>
      <c r="D4" s="752" t="s">
        <v>1122</v>
      </c>
      <c r="E4" s="752"/>
      <c r="F4" s="753" t="s">
        <v>353</v>
      </c>
      <c r="G4" s="753"/>
      <c r="H4" s="753"/>
      <c r="I4" s="753"/>
      <c r="J4" s="753"/>
      <c r="K4" s="753"/>
      <c r="L4" s="753"/>
      <c r="M4" s="753"/>
      <c r="N4" s="440"/>
      <c r="O4" s="440"/>
    </row>
    <row r="5" spans="1:15" ht="15.75">
      <c r="A5" s="750"/>
      <c r="B5" s="747"/>
      <c r="C5" s="751"/>
      <c r="D5" s="752"/>
      <c r="E5" s="752"/>
      <c r="F5" s="747" t="s">
        <v>167</v>
      </c>
      <c r="G5" s="747"/>
      <c r="H5" s="747" t="s">
        <v>168</v>
      </c>
      <c r="I5" s="747"/>
      <c r="J5" s="747" t="s">
        <v>169</v>
      </c>
      <c r="K5" s="747"/>
      <c r="L5" s="747" t="s">
        <v>170</v>
      </c>
      <c r="M5" s="747"/>
      <c r="N5" s="441"/>
      <c r="O5" s="441"/>
    </row>
    <row r="6" spans="1:15" ht="21" customHeight="1">
      <c r="A6" s="750"/>
      <c r="B6" s="747"/>
      <c r="C6" s="751"/>
      <c r="D6" s="439" t="s">
        <v>354</v>
      </c>
      <c r="E6" s="439" t="s">
        <v>355</v>
      </c>
      <c r="F6" s="439" t="s">
        <v>354</v>
      </c>
      <c r="G6" s="439" t="s">
        <v>355</v>
      </c>
      <c r="H6" s="439" t="s">
        <v>354</v>
      </c>
      <c r="I6" s="439" t="s">
        <v>355</v>
      </c>
      <c r="J6" s="439" t="s">
        <v>354</v>
      </c>
      <c r="K6" s="439" t="s">
        <v>355</v>
      </c>
      <c r="L6" s="439" t="s">
        <v>354</v>
      </c>
      <c r="M6" s="439" t="s">
        <v>355</v>
      </c>
      <c r="N6" s="441"/>
      <c r="O6" s="441"/>
    </row>
    <row r="7" spans="1:15" ht="25.5" customHeight="1">
      <c r="A7" s="442" t="s">
        <v>11</v>
      </c>
      <c r="B7" s="539" t="s">
        <v>356</v>
      </c>
      <c r="C7" s="549" t="s">
        <v>357</v>
      </c>
      <c r="D7" s="444"/>
      <c r="E7" s="544"/>
      <c r="F7" s="545">
        <v>1890</v>
      </c>
      <c r="G7" s="545"/>
      <c r="H7" s="544">
        <v>1984</v>
      </c>
      <c r="I7" s="544"/>
      <c r="J7" s="544">
        <v>2080</v>
      </c>
      <c r="K7" s="544"/>
      <c r="L7" s="544">
        <v>2090</v>
      </c>
      <c r="M7" s="544"/>
      <c r="N7" s="434"/>
      <c r="O7" s="434"/>
    </row>
    <row r="8" spans="1:15" ht="25.5" customHeight="1">
      <c r="A8" s="442" t="s">
        <v>16</v>
      </c>
      <c r="B8" s="540" t="s">
        <v>358</v>
      </c>
      <c r="C8" s="549" t="s">
        <v>357</v>
      </c>
      <c r="D8" s="444"/>
      <c r="E8" s="544">
        <v>6396</v>
      </c>
      <c r="F8" s="545"/>
      <c r="G8" s="545">
        <v>6396</v>
      </c>
      <c r="H8" s="544"/>
      <c r="I8" s="544">
        <v>6396</v>
      </c>
      <c r="J8" s="544"/>
      <c r="K8" s="544">
        <v>6396</v>
      </c>
      <c r="L8" s="544"/>
      <c r="M8" s="544">
        <v>6396</v>
      </c>
      <c r="N8" s="434"/>
      <c r="O8" s="434"/>
    </row>
    <row r="9" spans="1:15" ht="25.5" customHeight="1">
      <c r="A9" s="442" t="s">
        <v>19</v>
      </c>
      <c r="B9" s="540" t="s">
        <v>359</v>
      </c>
      <c r="C9" s="549" t="s">
        <v>357</v>
      </c>
      <c r="D9" s="444"/>
      <c r="E9" s="544">
        <v>3828</v>
      </c>
      <c r="F9" s="545"/>
      <c r="G9" s="545">
        <v>3828</v>
      </c>
      <c r="H9" s="544"/>
      <c r="I9" s="544">
        <v>3828</v>
      </c>
      <c r="J9" s="544"/>
      <c r="K9" s="544">
        <v>3828</v>
      </c>
      <c r="L9" s="544"/>
      <c r="M9" s="544">
        <v>3828</v>
      </c>
      <c r="N9" s="434"/>
      <c r="O9" s="434"/>
    </row>
    <row r="10" spans="1:15" ht="25.5" customHeight="1">
      <c r="A10" s="442" t="s">
        <v>23</v>
      </c>
      <c r="B10" s="539" t="s">
        <v>360</v>
      </c>
      <c r="C10" s="549" t="s">
        <v>357</v>
      </c>
      <c r="D10" s="444"/>
      <c r="E10" s="544">
        <v>78</v>
      </c>
      <c r="F10" s="545"/>
      <c r="G10" s="545">
        <v>78</v>
      </c>
      <c r="H10" s="544"/>
      <c r="I10" s="544">
        <v>78</v>
      </c>
      <c r="J10" s="544"/>
      <c r="K10" s="544">
        <v>78</v>
      </c>
      <c r="L10" s="544"/>
      <c r="M10" s="544">
        <v>78</v>
      </c>
      <c r="N10" s="434"/>
      <c r="O10" s="434"/>
    </row>
    <row r="11" spans="1:15" ht="25.5" customHeight="1">
      <c r="A11" s="442" t="s">
        <v>44</v>
      </c>
      <c r="B11" s="539" t="s">
        <v>361</v>
      </c>
      <c r="C11" s="549" t="s">
        <v>357</v>
      </c>
      <c r="D11" s="444"/>
      <c r="E11" s="544">
        <v>400</v>
      </c>
      <c r="F11" s="544"/>
      <c r="G11" s="545">
        <v>400</v>
      </c>
      <c r="H11" s="545"/>
      <c r="I11" s="545">
        <v>400</v>
      </c>
      <c r="J11" s="544"/>
      <c r="K11" s="544">
        <v>400</v>
      </c>
      <c r="L11" s="544"/>
      <c r="M11" s="544">
        <v>400</v>
      </c>
      <c r="N11" s="434"/>
      <c r="O11" s="434"/>
    </row>
    <row r="12" spans="1:15" ht="25.5" customHeight="1">
      <c r="A12" s="442" t="s">
        <v>46</v>
      </c>
      <c r="B12" s="539" t="s">
        <v>362</v>
      </c>
      <c r="C12" s="549" t="s">
        <v>357</v>
      </c>
      <c r="D12" s="444"/>
      <c r="E12" s="544">
        <v>2215</v>
      </c>
      <c r="F12" s="545"/>
      <c r="G12" s="545">
        <v>2284</v>
      </c>
      <c r="H12" s="544"/>
      <c r="I12" s="544">
        <v>2396</v>
      </c>
      <c r="J12" s="544"/>
      <c r="K12" s="544">
        <v>2513</v>
      </c>
      <c r="L12" s="544"/>
      <c r="M12" s="544">
        <v>26386</v>
      </c>
      <c r="N12" s="446"/>
      <c r="O12" s="446"/>
    </row>
    <row r="13" spans="1:15" ht="25.5" customHeight="1">
      <c r="A13" s="442" t="s">
        <v>47</v>
      </c>
      <c r="B13" s="539" t="s">
        <v>363</v>
      </c>
      <c r="C13" s="549" t="s">
        <v>357</v>
      </c>
      <c r="D13" s="444"/>
      <c r="E13" s="544">
        <v>23622</v>
      </c>
      <c r="F13" s="545"/>
      <c r="G13" s="545">
        <v>24756</v>
      </c>
      <c r="H13" s="544"/>
      <c r="I13" s="544">
        <v>25969</v>
      </c>
      <c r="J13" s="544"/>
      <c r="K13" s="544">
        <v>27241</v>
      </c>
      <c r="L13" s="544"/>
      <c r="M13" s="544">
        <v>28576</v>
      </c>
      <c r="N13" s="446"/>
      <c r="O13" s="446"/>
    </row>
    <row r="14" spans="1:15" ht="25.5" customHeight="1">
      <c r="A14" s="442" t="s">
        <v>48</v>
      </c>
      <c r="B14" s="541" t="s">
        <v>364</v>
      </c>
      <c r="C14" s="552" t="s">
        <v>357</v>
      </c>
      <c r="D14" s="447"/>
      <c r="E14" s="546">
        <v>733</v>
      </c>
      <c r="F14" s="547"/>
      <c r="G14" s="547">
        <v>769</v>
      </c>
      <c r="H14" s="546"/>
      <c r="I14" s="546">
        <v>808</v>
      </c>
      <c r="J14" s="546"/>
      <c r="K14" s="546">
        <v>848</v>
      </c>
      <c r="L14" s="546"/>
      <c r="M14" s="546">
        <v>890</v>
      </c>
      <c r="N14" s="446"/>
      <c r="O14" s="446"/>
    </row>
    <row r="15" spans="1:15" ht="25.5" customHeight="1">
      <c r="A15" s="442" t="s">
        <v>57</v>
      </c>
      <c r="B15" s="541" t="s">
        <v>365</v>
      </c>
      <c r="C15" s="552" t="s">
        <v>357</v>
      </c>
      <c r="D15" s="447"/>
      <c r="E15" s="546">
        <v>122</v>
      </c>
      <c r="F15" s="547"/>
      <c r="G15" s="547">
        <v>122</v>
      </c>
      <c r="H15" s="546"/>
      <c r="I15" s="546">
        <v>122</v>
      </c>
      <c r="J15" s="546"/>
      <c r="K15" s="546">
        <v>122</v>
      </c>
      <c r="L15" s="546"/>
      <c r="M15" s="546">
        <v>122</v>
      </c>
      <c r="N15" s="446"/>
      <c r="O15" s="446"/>
    </row>
    <row r="16" spans="1:15" ht="25.5" customHeight="1">
      <c r="A16" s="442" t="s">
        <v>220</v>
      </c>
      <c r="B16" s="541" t="s">
        <v>366</v>
      </c>
      <c r="C16" s="552" t="s">
        <v>357</v>
      </c>
      <c r="D16" s="447"/>
      <c r="E16" s="546">
        <v>89</v>
      </c>
      <c r="F16" s="547"/>
      <c r="G16" s="547">
        <v>89</v>
      </c>
      <c r="H16" s="546"/>
      <c r="I16" s="546">
        <v>89</v>
      </c>
      <c r="J16" s="546"/>
      <c r="K16" s="546">
        <v>89</v>
      </c>
      <c r="L16" s="546"/>
      <c r="M16" s="546">
        <v>89</v>
      </c>
      <c r="N16" s="446"/>
      <c r="O16" s="446"/>
    </row>
    <row r="17" spans="1:15" ht="25.5" customHeight="1">
      <c r="A17" s="442" t="s">
        <v>223</v>
      </c>
      <c r="B17" s="541" t="s">
        <v>367</v>
      </c>
      <c r="C17" s="552" t="s">
        <v>357</v>
      </c>
      <c r="D17" s="447"/>
      <c r="E17" s="546">
        <v>165</v>
      </c>
      <c r="F17" s="547"/>
      <c r="G17" s="547">
        <v>165</v>
      </c>
      <c r="H17" s="546"/>
      <c r="I17" s="546">
        <v>165</v>
      </c>
      <c r="J17" s="546"/>
      <c r="K17" s="546">
        <v>165</v>
      </c>
      <c r="L17" s="546"/>
      <c r="M17" s="546">
        <v>165</v>
      </c>
      <c r="N17" s="446"/>
      <c r="O17" s="446"/>
    </row>
    <row r="18" spans="1:15" ht="25.5" customHeight="1">
      <c r="A18" s="442" t="s">
        <v>225</v>
      </c>
      <c r="B18" s="541" t="s">
        <v>368</v>
      </c>
      <c r="C18" s="552" t="s">
        <v>357</v>
      </c>
      <c r="D18" s="447"/>
      <c r="E18" s="546">
        <v>1792</v>
      </c>
      <c r="F18" s="547"/>
      <c r="G18" s="547">
        <v>1881</v>
      </c>
      <c r="H18" s="546"/>
      <c r="I18" s="546">
        <v>1975</v>
      </c>
      <c r="J18" s="546"/>
      <c r="K18" s="546">
        <v>2074</v>
      </c>
      <c r="L18" s="546"/>
      <c r="M18" s="546">
        <v>2178</v>
      </c>
      <c r="N18" s="446"/>
      <c r="O18" s="446"/>
    </row>
    <row r="19" spans="1:15" ht="25.5" customHeight="1">
      <c r="A19" s="442" t="s">
        <v>227</v>
      </c>
      <c r="B19" s="542" t="s">
        <v>369</v>
      </c>
      <c r="C19" s="552" t="s">
        <v>357</v>
      </c>
      <c r="D19" s="447"/>
      <c r="E19" s="546">
        <v>3090</v>
      </c>
      <c r="F19" s="547"/>
      <c r="G19" s="547">
        <v>3090</v>
      </c>
      <c r="H19" s="546"/>
      <c r="I19" s="546">
        <v>3090</v>
      </c>
      <c r="J19" s="546"/>
      <c r="K19" s="546">
        <v>3090</v>
      </c>
      <c r="L19" s="546"/>
      <c r="M19" s="546">
        <v>3090</v>
      </c>
      <c r="N19" s="446"/>
      <c r="O19" s="446"/>
    </row>
    <row r="20" spans="1:15" ht="25.5" customHeight="1">
      <c r="A20" s="442" t="s">
        <v>229</v>
      </c>
      <c r="B20" s="539" t="s">
        <v>370</v>
      </c>
      <c r="C20" s="549" t="s">
        <v>357</v>
      </c>
      <c r="D20" s="444"/>
      <c r="E20" s="544"/>
      <c r="F20" s="545"/>
      <c r="G20" s="545">
        <v>309</v>
      </c>
      <c r="H20" s="544"/>
      <c r="I20" s="544">
        <v>309</v>
      </c>
      <c r="J20" s="544"/>
      <c r="K20" s="544">
        <v>309</v>
      </c>
      <c r="L20" s="544"/>
      <c r="M20" s="544">
        <v>309</v>
      </c>
      <c r="N20" s="446"/>
      <c r="O20" s="446"/>
    </row>
    <row r="21" spans="1:15" ht="25.5" customHeight="1">
      <c r="A21" s="442" t="s">
        <v>231</v>
      </c>
      <c r="B21" s="542" t="s">
        <v>371</v>
      </c>
      <c r="C21" s="552" t="s">
        <v>357</v>
      </c>
      <c r="D21" s="447"/>
      <c r="E21" s="546">
        <v>1371</v>
      </c>
      <c r="F21" s="547"/>
      <c r="G21" s="546">
        <v>1371</v>
      </c>
      <c r="H21" s="547"/>
      <c r="I21" s="546">
        <v>1371</v>
      </c>
      <c r="J21" s="546"/>
      <c r="K21" s="546">
        <v>1371</v>
      </c>
      <c r="L21" s="546"/>
      <c r="M21" s="546">
        <v>1371</v>
      </c>
      <c r="N21" s="446"/>
      <c r="O21" s="446"/>
    </row>
    <row r="22" spans="1:15" ht="25.5" customHeight="1">
      <c r="A22" s="442" t="s">
        <v>233</v>
      </c>
      <c r="B22" s="541" t="s">
        <v>372</v>
      </c>
      <c r="C22" s="552" t="s">
        <v>357</v>
      </c>
      <c r="D22" s="447"/>
      <c r="E22" s="546">
        <v>109</v>
      </c>
      <c r="F22" s="547"/>
      <c r="G22" s="547">
        <v>109</v>
      </c>
      <c r="H22" s="546"/>
      <c r="I22" s="546">
        <v>109</v>
      </c>
      <c r="J22" s="546"/>
      <c r="K22" s="546">
        <v>109</v>
      </c>
      <c r="L22" s="546"/>
      <c r="M22" s="546">
        <v>109</v>
      </c>
      <c r="N22" s="448"/>
      <c r="O22" s="448"/>
    </row>
    <row r="23" spans="1:15" ht="25.5" customHeight="1">
      <c r="A23" s="442" t="s">
        <v>243</v>
      </c>
      <c r="B23" s="541" t="s">
        <v>373</v>
      </c>
      <c r="C23" s="552" t="s">
        <v>357</v>
      </c>
      <c r="D23" s="447"/>
      <c r="E23" s="546">
        <v>3620</v>
      </c>
      <c r="F23" s="547"/>
      <c r="G23" s="547">
        <v>3797</v>
      </c>
      <c r="H23" s="546"/>
      <c r="I23" s="546">
        <v>3983</v>
      </c>
      <c r="J23" s="546"/>
      <c r="K23" s="546">
        <v>4179</v>
      </c>
      <c r="L23" s="546"/>
      <c r="M23" s="546">
        <v>4383</v>
      </c>
      <c r="N23" s="448"/>
      <c r="O23" s="448"/>
    </row>
    <row r="24" spans="1:15" ht="25.5" customHeight="1">
      <c r="A24" s="442" t="s">
        <v>245</v>
      </c>
      <c r="B24" s="540" t="s">
        <v>374</v>
      </c>
      <c r="C24" s="549" t="s">
        <v>357</v>
      </c>
      <c r="D24" s="444"/>
      <c r="E24" s="544">
        <v>877</v>
      </c>
      <c r="F24" s="545"/>
      <c r="G24" s="545">
        <v>1530</v>
      </c>
      <c r="H24" s="544"/>
      <c r="I24" s="544">
        <v>1530</v>
      </c>
      <c r="J24" s="544"/>
      <c r="K24" s="544">
        <v>1530</v>
      </c>
      <c r="L24" s="544"/>
      <c r="M24" s="544">
        <v>1530</v>
      </c>
      <c r="N24" s="448"/>
      <c r="O24" s="448"/>
    </row>
    <row r="25" spans="1:15" ht="25.5" customHeight="1">
      <c r="A25" s="442" t="s">
        <v>325</v>
      </c>
      <c r="B25" s="541" t="s">
        <v>375</v>
      </c>
      <c r="C25" s="552" t="s">
        <v>357</v>
      </c>
      <c r="D25" s="447"/>
      <c r="E25" s="546">
        <v>234</v>
      </c>
      <c r="F25" s="547"/>
      <c r="G25" s="547">
        <v>234</v>
      </c>
      <c r="H25" s="546"/>
      <c r="I25" s="546">
        <v>234</v>
      </c>
      <c r="J25" s="546"/>
      <c r="K25" s="546">
        <v>234</v>
      </c>
      <c r="L25" s="546"/>
      <c r="M25" s="546">
        <v>234</v>
      </c>
      <c r="N25" s="448"/>
      <c r="O25" s="448"/>
    </row>
    <row r="26" spans="1:15" ht="25.5" customHeight="1">
      <c r="A26" s="442" t="s">
        <v>327</v>
      </c>
      <c r="B26" s="541" t="s">
        <v>376</v>
      </c>
      <c r="C26" s="552" t="s">
        <v>357</v>
      </c>
      <c r="D26" s="447"/>
      <c r="E26" s="546">
        <v>63</v>
      </c>
      <c r="F26" s="547"/>
      <c r="G26" s="547">
        <v>63</v>
      </c>
      <c r="H26" s="546"/>
      <c r="I26" s="546">
        <v>63</v>
      </c>
      <c r="J26" s="546"/>
      <c r="K26" s="546">
        <v>63</v>
      </c>
      <c r="L26" s="546"/>
      <c r="M26" s="546">
        <v>63</v>
      </c>
      <c r="N26" s="448"/>
      <c r="O26" s="448"/>
    </row>
    <row r="27" spans="1:15" ht="25.5" customHeight="1">
      <c r="A27" s="442" t="s">
        <v>131</v>
      </c>
      <c r="B27" s="540" t="s">
        <v>377</v>
      </c>
      <c r="C27" s="549" t="s">
        <v>357</v>
      </c>
      <c r="D27" s="444"/>
      <c r="E27" s="544">
        <v>89</v>
      </c>
      <c r="F27" s="545"/>
      <c r="G27" s="545">
        <v>89</v>
      </c>
      <c r="H27" s="544"/>
      <c r="I27" s="544">
        <v>89</v>
      </c>
      <c r="J27" s="544"/>
      <c r="K27" s="544">
        <v>89</v>
      </c>
      <c r="L27" s="544"/>
      <c r="M27" s="544">
        <v>89</v>
      </c>
      <c r="N27" s="448"/>
      <c r="O27" s="448"/>
    </row>
    <row r="28" spans="1:15" ht="25.5" customHeight="1">
      <c r="A28" s="442" t="s">
        <v>132</v>
      </c>
      <c r="B28" s="541" t="s">
        <v>378</v>
      </c>
      <c r="C28" s="552" t="s">
        <v>357</v>
      </c>
      <c r="D28" s="447"/>
      <c r="E28" s="546">
        <v>173</v>
      </c>
      <c r="F28" s="546"/>
      <c r="G28" s="546">
        <v>173</v>
      </c>
      <c r="H28" s="546"/>
      <c r="I28" s="546">
        <v>173</v>
      </c>
      <c r="J28" s="546"/>
      <c r="K28" s="546">
        <v>173</v>
      </c>
      <c r="L28" s="546"/>
      <c r="M28" s="546">
        <v>173</v>
      </c>
      <c r="N28" s="448"/>
      <c r="O28" s="448"/>
    </row>
    <row r="29" spans="1:15" ht="25.5" customHeight="1">
      <c r="A29" s="442" t="s">
        <v>133</v>
      </c>
      <c r="B29" s="541" t="s">
        <v>379</v>
      </c>
      <c r="C29" s="552" t="s">
        <v>357</v>
      </c>
      <c r="D29" s="447"/>
      <c r="E29" s="546">
        <v>85</v>
      </c>
      <c r="F29" s="547"/>
      <c r="G29" s="547">
        <v>85</v>
      </c>
      <c r="H29" s="546"/>
      <c r="I29" s="546">
        <v>85</v>
      </c>
      <c r="J29" s="546"/>
      <c r="K29" s="546">
        <v>85</v>
      </c>
      <c r="L29" s="546"/>
      <c r="M29" s="546">
        <v>85</v>
      </c>
      <c r="N29" s="448"/>
      <c r="O29" s="448"/>
    </row>
    <row r="30" spans="1:15" ht="25.5" customHeight="1">
      <c r="A30" s="442" t="s">
        <v>134</v>
      </c>
      <c r="B30" s="540" t="s">
        <v>380</v>
      </c>
      <c r="C30" s="549" t="s">
        <v>357</v>
      </c>
      <c r="D30" s="444"/>
      <c r="E30" s="544">
        <v>3609</v>
      </c>
      <c r="F30" s="545"/>
      <c r="G30" s="545">
        <v>2800</v>
      </c>
      <c r="H30" s="544"/>
      <c r="I30" s="544"/>
      <c r="J30" s="544"/>
      <c r="K30" s="544"/>
      <c r="L30" s="544"/>
      <c r="M30" s="544"/>
      <c r="N30" s="448"/>
      <c r="O30" s="448"/>
    </row>
    <row r="31" spans="1:15" ht="25.5" customHeight="1">
      <c r="A31" s="442" t="s">
        <v>135</v>
      </c>
      <c r="B31" s="540" t="s">
        <v>381</v>
      </c>
      <c r="C31" s="549" t="s">
        <v>357</v>
      </c>
      <c r="D31" s="444"/>
      <c r="E31" s="544"/>
      <c r="F31" s="545"/>
      <c r="G31" s="545">
        <v>269</v>
      </c>
      <c r="H31" s="544"/>
      <c r="I31" s="544">
        <v>269</v>
      </c>
      <c r="J31" s="544"/>
      <c r="K31" s="544">
        <v>269</v>
      </c>
      <c r="L31" s="544"/>
      <c r="M31" s="544">
        <v>269</v>
      </c>
      <c r="N31" s="448"/>
      <c r="O31" s="448"/>
    </row>
    <row r="32" spans="1:15" ht="25.5" customHeight="1">
      <c r="A32" s="442" t="s">
        <v>136</v>
      </c>
      <c r="B32" s="541" t="s">
        <v>382</v>
      </c>
      <c r="C32" s="552" t="s">
        <v>357</v>
      </c>
      <c r="D32" s="447"/>
      <c r="E32" s="546">
        <v>3468</v>
      </c>
      <c r="F32" s="547"/>
      <c r="G32" s="547">
        <v>3468</v>
      </c>
      <c r="H32" s="546"/>
      <c r="I32" s="546">
        <v>3468</v>
      </c>
      <c r="J32" s="546"/>
      <c r="K32" s="546">
        <v>3468</v>
      </c>
      <c r="L32" s="546"/>
      <c r="M32" s="546">
        <v>3468</v>
      </c>
      <c r="N32" s="448"/>
      <c r="O32" s="448"/>
    </row>
    <row r="33" spans="1:15" ht="25.5" customHeight="1">
      <c r="A33" s="442" t="s">
        <v>137</v>
      </c>
      <c r="B33" s="541" t="s">
        <v>383</v>
      </c>
      <c r="C33" s="552" t="s">
        <v>357</v>
      </c>
      <c r="D33" s="447"/>
      <c r="E33" s="546">
        <v>1574</v>
      </c>
      <c r="F33" s="547"/>
      <c r="G33" s="546">
        <v>1574</v>
      </c>
      <c r="H33" s="547"/>
      <c r="I33" s="546">
        <v>1574</v>
      </c>
      <c r="J33" s="547"/>
      <c r="K33" s="546">
        <v>1574</v>
      </c>
      <c r="L33" s="547"/>
      <c r="M33" s="546">
        <v>1574</v>
      </c>
      <c r="N33" s="448"/>
      <c r="O33" s="448"/>
    </row>
    <row r="34" spans="1:15" ht="25.5" customHeight="1">
      <c r="A34" s="442" t="s">
        <v>138</v>
      </c>
      <c r="B34" s="543" t="s">
        <v>384</v>
      </c>
      <c r="C34" s="549" t="s">
        <v>357</v>
      </c>
      <c r="D34" s="449"/>
      <c r="E34" s="548">
        <v>2012</v>
      </c>
      <c r="F34" s="548"/>
      <c r="G34" s="548">
        <v>2012</v>
      </c>
      <c r="H34" s="548"/>
      <c r="I34" s="548">
        <v>2012</v>
      </c>
      <c r="J34" s="548"/>
      <c r="K34" s="548">
        <v>2012</v>
      </c>
      <c r="L34" s="548"/>
      <c r="M34" s="548">
        <v>2012</v>
      </c>
      <c r="N34" s="448"/>
      <c r="O34" s="448"/>
    </row>
    <row r="35" spans="1:15" ht="18.75" customHeight="1">
      <c r="A35" s="748" t="s">
        <v>25</v>
      </c>
      <c r="B35" s="748"/>
      <c r="C35" s="450"/>
      <c r="D35" s="451">
        <f aca="true" t="shared" si="0" ref="D35:M35">SUM(D7:D34)</f>
        <v>0</v>
      </c>
      <c r="E35" s="553">
        <f t="shared" si="0"/>
        <v>59814</v>
      </c>
      <c r="F35" s="553">
        <f t="shared" si="0"/>
        <v>1890</v>
      </c>
      <c r="G35" s="553">
        <f t="shared" si="0"/>
        <v>61741</v>
      </c>
      <c r="H35" s="553">
        <f t="shared" si="0"/>
        <v>1984</v>
      </c>
      <c r="I35" s="553">
        <f t="shared" si="0"/>
        <v>60585</v>
      </c>
      <c r="J35" s="553">
        <f t="shared" si="0"/>
        <v>2080</v>
      </c>
      <c r="K35" s="553">
        <f t="shared" si="0"/>
        <v>62309</v>
      </c>
      <c r="L35" s="553">
        <f t="shared" si="0"/>
        <v>2090</v>
      </c>
      <c r="M35" s="553">
        <f t="shared" si="0"/>
        <v>87867</v>
      </c>
      <c r="N35" s="452"/>
      <c r="O35" s="452"/>
    </row>
    <row r="36" spans="1:15" ht="18.75" customHeight="1">
      <c r="A36" s="554"/>
      <c r="B36" s="554"/>
      <c r="C36" s="555"/>
      <c r="D36" s="556"/>
      <c r="E36" s="557"/>
      <c r="F36" s="557"/>
      <c r="G36" s="557"/>
      <c r="H36" s="557"/>
      <c r="I36" s="557"/>
      <c r="J36" s="557"/>
      <c r="K36" s="557"/>
      <c r="L36" s="557"/>
      <c r="M36" s="557"/>
      <c r="N36" s="452"/>
      <c r="O36" s="452"/>
    </row>
    <row r="37" spans="1:15" ht="18.75" customHeight="1">
      <c r="A37" s="554"/>
      <c r="B37" s="554"/>
      <c r="C37" s="555"/>
      <c r="D37" s="556"/>
      <c r="E37" s="557"/>
      <c r="F37" s="557"/>
      <c r="G37" s="557"/>
      <c r="H37" s="557"/>
      <c r="I37" s="557"/>
      <c r="J37" s="557"/>
      <c r="K37" s="557"/>
      <c r="L37" s="557"/>
      <c r="M37" s="557"/>
      <c r="N37" s="452"/>
      <c r="O37" s="452"/>
    </row>
    <row r="38" spans="1:15" ht="37.5" customHeight="1">
      <c r="A38" s="749" t="s">
        <v>385</v>
      </c>
      <c r="B38" s="749"/>
      <c r="C38" s="749" t="s">
        <v>386</v>
      </c>
      <c r="D38" s="749"/>
      <c r="E38" s="749"/>
      <c r="F38" s="749"/>
      <c r="G38" s="446"/>
      <c r="H38" s="446"/>
      <c r="I38" s="446"/>
      <c r="J38" s="434"/>
      <c r="K38" s="434"/>
      <c r="L38" s="434"/>
      <c r="M38" s="434"/>
      <c r="N38" s="434"/>
      <c r="O38" s="434"/>
    </row>
    <row r="39" spans="1:15" ht="15" customHeight="1">
      <c r="A39" s="750" t="s">
        <v>0</v>
      </c>
      <c r="B39" s="747" t="s">
        <v>351</v>
      </c>
      <c r="C39" s="751" t="s">
        <v>352</v>
      </c>
      <c r="D39" s="752" t="s">
        <v>387</v>
      </c>
      <c r="E39" s="752"/>
      <c r="F39" s="753" t="s">
        <v>353</v>
      </c>
      <c r="G39" s="753"/>
      <c r="H39" s="753"/>
      <c r="I39" s="753"/>
      <c r="J39" s="753"/>
      <c r="K39" s="753"/>
      <c r="L39" s="753"/>
      <c r="M39" s="753"/>
      <c r="N39" s="746" t="s">
        <v>388</v>
      </c>
      <c r="O39" s="746"/>
    </row>
    <row r="40" spans="1:15" ht="15.75">
      <c r="A40" s="750"/>
      <c r="B40" s="747"/>
      <c r="C40" s="751"/>
      <c r="D40" s="752"/>
      <c r="E40" s="752"/>
      <c r="F40" s="747" t="s">
        <v>167</v>
      </c>
      <c r="G40" s="747"/>
      <c r="H40" s="747" t="s">
        <v>168</v>
      </c>
      <c r="I40" s="747"/>
      <c r="J40" s="747" t="s">
        <v>169</v>
      </c>
      <c r="K40" s="747"/>
      <c r="L40" s="747" t="s">
        <v>389</v>
      </c>
      <c r="M40" s="747"/>
      <c r="N40" s="746"/>
      <c r="O40" s="746"/>
    </row>
    <row r="41" spans="1:15" ht="15.75">
      <c r="A41" s="750"/>
      <c r="B41" s="747"/>
      <c r="C41" s="751"/>
      <c r="D41" s="439" t="s">
        <v>354</v>
      </c>
      <c r="E41" s="439" t="s">
        <v>355</v>
      </c>
      <c r="F41" s="439" t="s">
        <v>354</v>
      </c>
      <c r="G41" s="439" t="s">
        <v>355</v>
      </c>
      <c r="H41" s="439" t="s">
        <v>354</v>
      </c>
      <c r="I41" s="439" t="s">
        <v>355</v>
      </c>
      <c r="J41" s="439" t="s">
        <v>354</v>
      </c>
      <c r="K41" s="439" t="s">
        <v>355</v>
      </c>
      <c r="L41" s="439" t="s">
        <v>354</v>
      </c>
      <c r="M41" s="439" t="s">
        <v>355</v>
      </c>
      <c r="N41" s="439" t="s">
        <v>354</v>
      </c>
      <c r="O41" s="439" t="s">
        <v>355</v>
      </c>
    </row>
    <row r="42" spans="1:15" ht="26.25" customHeight="1">
      <c r="A42" s="443" t="s">
        <v>11</v>
      </c>
      <c r="B42" s="541" t="s">
        <v>390</v>
      </c>
      <c r="C42" s="549" t="s">
        <v>391</v>
      </c>
      <c r="D42" s="453"/>
      <c r="E42" s="444">
        <v>74930</v>
      </c>
      <c r="F42" s="453"/>
      <c r="G42" s="444">
        <v>74930</v>
      </c>
      <c r="H42" s="445"/>
      <c r="I42" s="445">
        <v>74930</v>
      </c>
      <c r="J42" s="453"/>
      <c r="K42" s="444"/>
      <c r="L42" s="453"/>
      <c r="M42" s="453"/>
      <c r="N42" s="444">
        <f>SUM(D42+F42+H42+J42+L42)</f>
        <v>0</v>
      </c>
      <c r="O42" s="444">
        <f>SUM(G42+I42+K42+M42)</f>
        <v>149860</v>
      </c>
    </row>
    <row r="43" spans="1:15" ht="26.25" customHeight="1">
      <c r="A43" s="443" t="s">
        <v>16</v>
      </c>
      <c r="B43" s="541" t="s">
        <v>392</v>
      </c>
      <c r="C43" s="550" t="s">
        <v>167</v>
      </c>
      <c r="D43" s="444"/>
      <c r="E43" s="444">
        <v>3658</v>
      </c>
      <c r="F43" s="444"/>
      <c r="G43" s="444">
        <v>3720</v>
      </c>
      <c r="H43" s="445"/>
      <c r="I43" s="445"/>
      <c r="J43" s="444"/>
      <c r="K43" s="444"/>
      <c r="L43" s="444"/>
      <c r="M43" s="444"/>
      <c r="N43" s="444">
        <f aca="true" t="shared" si="1" ref="N43:N59">SUM(D43+F43+H43+J43+L43)</f>
        <v>0</v>
      </c>
      <c r="O43" s="444">
        <f aca="true" t="shared" si="2" ref="O43:O59">SUM(G43+I43+K43+M43)</f>
        <v>3720</v>
      </c>
    </row>
    <row r="44" spans="1:15" ht="26.25" customHeight="1">
      <c r="A44" s="443" t="s">
        <v>19</v>
      </c>
      <c r="B44" s="541" t="s">
        <v>393</v>
      </c>
      <c r="C44" s="550" t="s">
        <v>168</v>
      </c>
      <c r="D44" s="444"/>
      <c r="E44" s="444">
        <v>7030</v>
      </c>
      <c r="F44" s="444"/>
      <c r="G44" s="444">
        <v>7256</v>
      </c>
      <c r="H44" s="445"/>
      <c r="I44" s="445">
        <v>7611</v>
      </c>
      <c r="J44" s="444"/>
      <c r="K44" s="444"/>
      <c r="L44" s="444"/>
      <c r="M44" s="444"/>
      <c r="N44" s="444">
        <f t="shared" si="1"/>
        <v>0</v>
      </c>
      <c r="O44" s="444">
        <f t="shared" si="2"/>
        <v>14867</v>
      </c>
    </row>
    <row r="45" spans="1:15" ht="26.25" customHeight="1">
      <c r="A45" s="443" t="s">
        <v>23</v>
      </c>
      <c r="B45" s="541" t="s">
        <v>394</v>
      </c>
      <c r="C45" s="550" t="s">
        <v>168</v>
      </c>
      <c r="D45" s="444"/>
      <c r="E45" s="444">
        <v>3463</v>
      </c>
      <c r="F45" s="444"/>
      <c r="G45" s="444">
        <v>3522</v>
      </c>
      <c r="H45" s="445"/>
      <c r="I45" s="445">
        <v>3582</v>
      </c>
      <c r="J45" s="444"/>
      <c r="K45" s="444"/>
      <c r="L45" s="444"/>
      <c r="M45" s="444"/>
      <c r="N45" s="444">
        <f t="shared" si="1"/>
        <v>0</v>
      </c>
      <c r="O45" s="444">
        <f t="shared" si="2"/>
        <v>7104</v>
      </c>
    </row>
    <row r="46" spans="1:15" ht="26.25" customHeight="1">
      <c r="A46" s="443" t="s">
        <v>44</v>
      </c>
      <c r="B46" s="541" t="s">
        <v>395</v>
      </c>
      <c r="C46" s="550" t="s">
        <v>168</v>
      </c>
      <c r="D46" s="444"/>
      <c r="E46" s="454">
        <v>6404</v>
      </c>
      <c r="F46" s="444"/>
      <c r="G46" s="444">
        <v>6619</v>
      </c>
      <c r="H46" s="445"/>
      <c r="I46" s="445">
        <v>6943</v>
      </c>
      <c r="J46" s="444"/>
      <c r="K46" s="444"/>
      <c r="L46" s="444"/>
      <c r="M46" s="444"/>
      <c r="N46" s="444">
        <f t="shared" si="1"/>
        <v>0</v>
      </c>
      <c r="O46" s="444">
        <f t="shared" si="2"/>
        <v>13562</v>
      </c>
    </row>
    <row r="47" spans="1:15" ht="26.25" customHeight="1">
      <c r="A47" s="443" t="s">
        <v>46</v>
      </c>
      <c r="B47" s="541" t="s">
        <v>396</v>
      </c>
      <c r="C47" s="550" t="s">
        <v>168</v>
      </c>
      <c r="D47" s="444"/>
      <c r="E47" s="454">
        <v>3527</v>
      </c>
      <c r="F47" s="444"/>
      <c r="G47" s="444">
        <v>3598</v>
      </c>
      <c r="H47" s="445"/>
      <c r="I47" s="445">
        <v>3774</v>
      </c>
      <c r="J47" s="444"/>
      <c r="K47" s="444"/>
      <c r="L47" s="444"/>
      <c r="M47" s="444"/>
      <c r="N47" s="444">
        <f t="shared" si="1"/>
        <v>0</v>
      </c>
      <c r="O47" s="444">
        <f t="shared" si="2"/>
        <v>7372</v>
      </c>
    </row>
    <row r="48" spans="1:15" ht="26.25" customHeight="1">
      <c r="A48" s="443" t="s">
        <v>47</v>
      </c>
      <c r="B48" s="541" t="s">
        <v>397</v>
      </c>
      <c r="C48" s="550" t="s">
        <v>167</v>
      </c>
      <c r="D48" s="444"/>
      <c r="E48" s="444">
        <v>7516</v>
      </c>
      <c r="F48" s="444"/>
      <c r="G48" s="444">
        <v>7659</v>
      </c>
      <c r="H48" s="445"/>
      <c r="I48" s="445"/>
      <c r="J48" s="444"/>
      <c r="K48" s="444"/>
      <c r="L48" s="444"/>
      <c r="M48" s="444"/>
      <c r="N48" s="444">
        <f t="shared" si="1"/>
        <v>0</v>
      </c>
      <c r="O48" s="444">
        <f t="shared" si="2"/>
        <v>7659</v>
      </c>
    </row>
    <row r="49" spans="1:15" ht="26.25" customHeight="1">
      <c r="A49" s="443" t="s">
        <v>48</v>
      </c>
      <c r="B49" s="541" t="s">
        <v>398</v>
      </c>
      <c r="C49" s="550" t="s">
        <v>167</v>
      </c>
      <c r="D49" s="444"/>
      <c r="E49" s="444">
        <v>3739</v>
      </c>
      <c r="F49" s="444"/>
      <c r="G49" s="444">
        <v>3859</v>
      </c>
      <c r="H49" s="445"/>
      <c r="I49" s="445"/>
      <c r="J49" s="444"/>
      <c r="K49" s="444"/>
      <c r="L49" s="444"/>
      <c r="M49" s="444"/>
      <c r="N49" s="444">
        <f t="shared" si="1"/>
        <v>0</v>
      </c>
      <c r="O49" s="444">
        <f t="shared" si="2"/>
        <v>3859</v>
      </c>
    </row>
    <row r="50" spans="1:15" ht="26.25" customHeight="1">
      <c r="A50" s="443" t="s">
        <v>57</v>
      </c>
      <c r="B50" s="541" t="s">
        <v>399</v>
      </c>
      <c r="C50" s="550" t="s">
        <v>168</v>
      </c>
      <c r="D50" s="444"/>
      <c r="E50" s="444">
        <v>5137</v>
      </c>
      <c r="F50" s="444"/>
      <c r="G50" s="444">
        <v>5174</v>
      </c>
      <c r="H50" s="445"/>
      <c r="I50" s="445">
        <v>5427</v>
      </c>
      <c r="J50" s="444"/>
      <c r="K50" s="444"/>
      <c r="L50" s="444"/>
      <c r="M50" s="444"/>
      <c r="N50" s="444">
        <f t="shared" si="1"/>
        <v>0</v>
      </c>
      <c r="O50" s="444">
        <f t="shared" si="2"/>
        <v>10601</v>
      </c>
    </row>
    <row r="51" spans="1:15" ht="26.25" customHeight="1">
      <c r="A51" s="443" t="s">
        <v>220</v>
      </c>
      <c r="B51" s="541" t="s">
        <v>400</v>
      </c>
      <c r="C51" s="550" t="s">
        <v>168</v>
      </c>
      <c r="D51" s="444"/>
      <c r="E51" s="444">
        <v>5679</v>
      </c>
      <c r="F51" s="444"/>
      <c r="G51" s="444">
        <v>5869</v>
      </c>
      <c r="H51" s="445"/>
      <c r="I51" s="445">
        <v>6157</v>
      </c>
      <c r="J51" s="444"/>
      <c r="K51" s="444"/>
      <c r="L51" s="444"/>
      <c r="M51" s="444"/>
      <c r="N51" s="444">
        <f t="shared" si="1"/>
        <v>0</v>
      </c>
      <c r="O51" s="444">
        <f t="shared" si="2"/>
        <v>12026</v>
      </c>
    </row>
    <row r="52" spans="1:15" ht="26.25" customHeight="1">
      <c r="A52" s="443" t="s">
        <v>223</v>
      </c>
      <c r="B52" s="541" t="s">
        <v>401</v>
      </c>
      <c r="C52" s="549" t="s">
        <v>170</v>
      </c>
      <c r="D52" s="444"/>
      <c r="E52" s="444">
        <v>3247</v>
      </c>
      <c r="F52" s="444"/>
      <c r="G52" s="444">
        <v>3406</v>
      </c>
      <c r="H52" s="445"/>
      <c r="I52" s="445">
        <v>3573</v>
      </c>
      <c r="J52" s="444"/>
      <c r="K52" s="444">
        <v>3700</v>
      </c>
      <c r="L52" s="444"/>
      <c r="M52" s="444">
        <v>2244</v>
      </c>
      <c r="N52" s="444">
        <f t="shared" si="1"/>
        <v>0</v>
      </c>
      <c r="O52" s="444">
        <f t="shared" si="2"/>
        <v>12923</v>
      </c>
    </row>
    <row r="53" spans="1:15" ht="26.25" customHeight="1">
      <c r="A53" s="443" t="s">
        <v>225</v>
      </c>
      <c r="B53" s="541" t="s">
        <v>402</v>
      </c>
      <c r="C53" s="551" t="s">
        <v>403</v>
      </c>
      <c r="D53" s="444"/>
      <c r="E53" s="444">
        <v>666</v>
      </c>
      <c r="F53" s="444"/>
      <c r="G53" s="444"/>
      <c r="H53" s="445"/>
      <c r="I53" s="445"/>
      <c r="J53" s="444"/>
      <c r="K53" s="444"/>
      <c r="L53" s="444"/>
      <c r="M53" s="444"/>
      <c r="N53" s="444">
        <f t="shared" si="1"/>
        <v>0</v>
      </c>
      <c r="O53" s="444">
        <f t="shared" si="2"/>
        <v>0</v>
      </c>
    </row>
    <row r="54" spans="1:15" ht="26.25" customHeight="1">
      <c r="A54" s="443" t="s">
        <v>227</v>
      </c>
      <c r="B54" s="541" t="s">
        <v>404</v>
      </c>
      <c r="C54" s="551">
        <v>43465</v>
      </c>
      <c r="D54" s="444"/>
      <c r="E54" s="444">
        <v>37338</v>
      </c>
      <c r="F54" s="444"/>
      <c r="G54" s="444">
        <v>37338</v>
      </c>
      <c r="H54" s="444"/>
      <c r="I54" s="444">
        <v>37338</v>
      </c>
      <c r="J54" s="444"/>
      <c r="K54" s="444">
        <v>37338</v>
      </c>
      <c r="L54" s="444"/>
      <c r="M54" s="444">
        <v>37338</v>
      </c>
      <c r="N54" s="444">
        <f t="shared" si="1"/>
        <v>0</v>
      </c>
      <c r="O54" s="444">
        <f t="shared" si="2"/>
        <v>149352</v>
      </c>
    </row>
    <row r="55" spans="1:15" ht="26.25" customHeight="1">
      <c r="A55" s="443" t="s">
        <v>229</v>
      </c>
      <c r="B55" s="541" t="s">
        <v>405</v>
      </c>
      <c r="C55" s="551">
        <v>43251</v>
      </c>
      <c r="D55" s="444"/>
      <c r="E55" s="444">
        <v>27996</v>
      </c>
      <c r="F55" s="444"/>
      <c r="G55" s="444">
        <v>28556</v>
      </c>
      <c r="H55" s="445"/>
      <c r="I55" s="445">
        <v>29127</v>
      </c>
      <c r="J55" s="444"/>
      <c r="K55" s="444">
        <v>29710</v>
      </c>
      <c r="L55" s="444"/>
      <c r="M55" s="444">
        <v>12627</v>
      </c>
      <c r="N55" s="444">
        <f t="shared" si="1"/>
        <v>0</v>
      </c>
      <c r="O55" s="444">
        <f t="shared" si="2"/>
        <v>100020</v>
      </c>
    </row>
    <row r="56" spans="1:15" ht="26.25" customHeight="1">
      <c r="A56" s="443" t="s">
        <v>231</v>
      </c>
      <c r="B56" s="541" t="s">
        <v>406</v>
      </c>
      <c r="C56" s="551">
        <v>41882</v>
      </c>
      <c r="D56" s="444"/>
      <c r="E56" s="444">
        <v>6400</v>
      </c>
      <c r="F56" s="444"/>
      <c r="G56" s="444"/>
      <c r="H56" s="445"/>
      <c r="I56" s="445"/>
      <c r="J56" s="444"/>
      <c r="K56" s="444"/>
      <c r="L56" s="444"/>
      <c r="M56" s="444"/>
      <c r="N56" s="444">
        <f t="shared" si="1"/>
        <v>0</v>
      </c>
      <c r="O56" s="444">
        <f t="shared" si="2"/>
        <v>0</v>
      </c>
    </row>
    <row r="57" spans="1:15" ht="26.25" customHeight="1">
      <c r="A57" s="443" t="s">
        <v>233</v>
      </c>
      <c r="B57" s="541" t="s">
        <v>407</v>
      </c>
      <c r="C57" s="551">
        <v>42247</v>
      </c>
      <c r="D57" s="444"/>
      <c r="E57" s="444">
        <v>14400</v>
      </c>
      <c r="F57" s="444"/>
      <c r="G57" s="444">
        <v>9600</v>
      </c>
      <c r="H57" s="445"/>
      <c r="I57" s="445"/>
      <c r="J57" s="444"/>
      <c r="K57" s="444"/>
      <c r="L57" s="444"/>
      <c r="M57" s="444"/>
      <c r="N57" s="444">
        <f t="shared" si="1"/>
        <v>0</v>
      </c>
      <c r="O57" s="444">
        <f t="shared" si="2"/>
        <v>9600</v>
      </c>
    </row>
    <row r="58" spans="1:15" ht="26.25" customHeight="1">
      <c r="A58" s="443" t="s">
        <v>243</v>
      </c>
      <c r="B58" s="541" t="s">
        <v>408</v>
      </c>
      <c r="C58" s="551">
        <v>42004</v>
      </c>
      <c r="D58" s="455"/>
      <c r="E58" s="455">
        <v>340</v>
      </c>
      <c r="F58" s="456"/>
      <c r="G58" s="455"/>
      <c r="H58" s="457"/>
      <c r="I58" s="455"/>
      <c r="J58" s="455"/>
      <c r="K58" s="458"/>
      <c r="L58" s="456"/>
      <c r="M58" s="455"/>
      <c r="N58" s="444">
        <f t="shared" si="1"/>
        <v>0</v>
      </c>
      <c r="O58" s="444">
        <f t="shared" si="2"/>
        <v>0</v>
      </c>
    </row>
    <row r="59" spans="1:15" ht="26.25" customHeight="1">
      <c r="A59" s="443" t="s">
        <v>245</v>
      </c>
      <c r="B59" s="541" t="s">
        <v>409</v>
      </c>
      <c r="C59" s="551">
        <v>42004</v>
      </c>
      <c r="D59" s="455"/>
      <c r="E59" s="455">
        <v>105</v>
      </c>
      <c r="F59" s="456"/>
      <c r="G59" s="455"/>
      <c r="H59" s="457"/>
      <c r="I59" s="455"/>
      <c r="J59" s="455"/>
      <c r="K59" s="458"/>
      <c r="L59" s="456"/>
      <c r="M59" s="455"/>
      <c r="N59" s="444">
        <f t="shared" si="1"/>
        <v>0</v>
      </c>
      <c r="O59" s="444">
        <f t="shared" si="2"/>
        <v>0</v>
      </c>
    </row>
    <row r="60" spans="1:15" ht="17.25" customHeight="1">
      <c r="A60" s="748" t="s">
        <v>25</v>
      </c>
      <c r="B60" s="748"/>
      <c r="C60" s="450"/>
      <c r="D60" s="451">
        <f>SUM(D42:D59)</f>
        <v>0</v>
      </c>
      <c r="E60" s="451">
        <f aca="true" t="shared" si="3" ref="E60:O60">SUM(E42:E59)</f>
        <v>211575</v>
      </c>
      <c r="F60" s="451">
        <f t="shared" si="3"/>
        <v>0</v>
      </c>
      <c r="G60" s="451">
        <f t="shared" si="3"/>
        <v>201106</v>
      </c>
      <c r="H60" s="451">
        <f t="shared" si="3"/>
        <v>0</v>
      </c>
      <c r="I60" s="451">
        <f t="shared" si="3"/>
        <v>178462</v>
      </c>
      <c r="J60" s="451">
        <f t="shared" si="3"/>
        <v>0</v>
      </c>
      <c r="K60" s="451">
        <f t="shared" si="3"/>
        <v>70748</v>
      </c>
      <c r="L60" s="451">
        <f t="shared" si="3"/>
        <v>0</v>
      </c>
      <c r="M60" s="451">
        <f t="shared" si="3"/>
        <v>52209</v>
      </c>
      <c r="N60" s="451">
        <f t="shared" si="3"/>
        <v>0</v>
      </c>
      <c r="O60" s="451">
        <f t="shared" si="3"/>
        <v>502525</v>
      </c>
    </row>
    <row r="61" spans="1:15" ht="15.75">
      <c r="A61" s="434"/>
      <c r="B61" s="434"/>
      <c r="C61" s="435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</row>
    <row r="62" spans="1:15" ht="15.75">
      <c r="A62" s="434"/>
      <c r="B62" s="434"/>
      <c r="C62" s="435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</row>
  </sheetData>
  <sheetProtection/>
  <mergeCells count="24">
    <mergeCell ref="A1:M1"/>
    <mergeCell ref="A3:F3"/>
    <mergeCell ref="A4:A6"/>
    <mergeCell ref="B4:B6"/>
    <mergeCell ref="C4:C6"/>
    <mergeCell ref="D4:E5"/>
    <mergeCell ref="F4:M4"/>
    <mergeCell ref="F5:G5"/>
    <mergeCell ref="H5:I5"/>
    <mergeCell ref="J5:K5"/>
    <mergeCell ref="L5:M5"/>
    <mergeCell ref="A35:B35"/>
    <mergeCell ref="A38:F38"/>
    <mergeCell ref="A39:A41"/>
    <mergeCell ref="B39:B41"/>
    <mergeCell ref="C39:C41"/>
    <mergeCell ref="D39:E40"/>
    <mergeCell ref="F39:M39"/>
    <mergeCell ref="N39:O40"/>
    <mergeCell ref="F40:G40"/>
    <mergeCell ref="H40:I40"/>
    <mergeCell ref="J40:K40"/>
    <mergeCell ref="L40:M40"/>
    <mergeCell ref="A60:B60"/>
  </mergeCells>
  <printOptions/>
  <pageMargins left="0.48" right="0.16" top="0.39" bottom="0.29" header="0.22" footer="0.16"/>
  <pageSetup horizontalDpi="600" verticalDpi="600" orientation="landscape" paperSize="9" scale="65" r:id="rId1"/>
  <headerFooter>
    <oddHeader>&amp;R&amp;A</oddHeader>
    <oddFooter>&amp;C&amp;P/&amp;N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94"/>
  <sheetViews>
    <sheetView view="pageBreakPreview" zoomScale="90" zoomScaleSheetLayoutView="90" zoomScalePageLayoutView="0" workbookViewId="0" topLeftCell="A1">
      <pane xSplit="1" ySplit="14" topLeftCell="E36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P53" sqref="P53"/>
    </sheetView>
  </sheetViews>
  <sheetFormatPr defaultColWidth="14.140625" defaultRowHeight="15"/>
  <cols>
    <col min="1" max="1" width="15.140625" style="112" customWidth="1"/>
    <col min="2" max="5" width="11.7109375" style="112" customWidth="1"/>
    <col min="6" max="6" width="11.8515625" style="112" customWidth="1"/>
    <col min="7" max="7" width="12.421875" style="112" customWidth="1"/>
    <col min="8" max="9" width="11.8515625" style="112" customWidth="1"/>
    <col min="10" max="12" width="12.28125" style="112" customWidth="1"/>
    <col min="13" max="13" width="12.7109375" style="112" customWidth="1"/>
    <col min="14" max="14" width="12.8515625" style="112" customWidth="1"/>
    <col min="15" max="15" width="12.7109375" style="112" customWidth="1"/>
    <col min="16" max="16" width="13.00390625" style="112" customWidth="1"/>
    <col min="17" max="19" width="12.7109375" style="112" customWidth="1"/>
    <col min="20" max="23" width="15.00390625" style="112" customWidth="1"/>
    <col min="24" max="24" width="13.421875" style="112" customWidth="1"/>
    <col min="25" max="25" width="17.28125" style="112" customWidth="1"/>
    <col min="26" max="16384" width="14.140625" style="112" customWidth="1"/>
  </cols>
  <sheetData>
    <row r="1" spans="1:113" ht="14.2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777"/>
      <c r="S1" s="777"/>
      <c r="T1" s="777"/>
      <c r="U1" s="777"/>
      <c r="V1" s="777"/>
      <c r="W1" s="777"/>
      <c r="X1" s="777"/>
      <c r="Y1" s="110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</row>
    <row r="2" spans="1:113" s="113" customFormat="1" ht="13.5" customHeight="1">
      <c r="A2" s="777" t="s">
        <v>59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110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</row>
    <row r="3" spans="1:25" s="111" customFormat="1" ht="14.25" customHeight="1">
      <c r="A3" s="777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</row>
    <row r="4" spans="1:25" s="111" customFormat="1" ht="11.25" customHeight="1">
      <c r="A4" s="114"/>
      <c r="N4" s="778" t="s">
        <v>60</v>
      </c>
      <c r="O4" s="778"/>
      <c r="P4" s="778"/>
      <c r="Q4" s="778"/>
      <c r="R4" s="778"/>
      <c r="S4" s="778"/>
      <c r="T4" s="778"/>
      <c r="U4" s="778"/>
      <c r="V4" s="778"/>
      <c r="W4" s="778"/>
      <c r="X4" s="778"/>
      <c r="Y4" s="116"/>
    </row>
    <row r="5" s="111" customFormat="1" ht="3" customHeight="1" thickBot="1">
      <c r="Y5" s="115"/>
    </row>
    <row r="6" spans="1:113" s="117" customFormat="1" ht="37.5" customHeight="1" thickBot="1">
      <c r="A6" s="779" t="s">
        <v>38</v>
      </c>
      <c r="B6" s="781" t="s">
        <v>61</v>
      </c>
      <c r="C6" s="782"/>
      <c r="D6" s="782"/>
      <c r="E6" s="782"/>
      <c r="F6" s="797" t="s">
        <v>62</v>
      </c>
      <c r="G6" s="798"/>
      <c r="H6" s="798"/>
      <c r="I6" s="799"/>
      <c r="J6" s="758" t="s">
        <v>63</v>
      </c>
      <c r="K6" s="759"/>
      <c r="L6" s="760" t="s">
        <v>64</v>
      </c>
      <c r="M6" s="762" t="s">
        <v>65</v>
      </c>
      <c r="N6" s="763"/>
      <c r="O6" s="791" t="s">
        <v>66</v>
      </c>
      <c r="P6" s="793" t="s">
        <v>67</v>
      </c>
      <c r="Q6" s="793"/>
      <c r="R6" s="793"/>
      <c r="S6" s="794"/>
      <c r="T6" s="795" t="s">
        <v>68</v>
      </c>
      <c r="U6" s="789" t="s">
        <v>69</v>
      </c>
      <c r="V6" s="789"/>
      <c r="W6" s="789"/>
      <c r="X6" s="766" t="s">
        <v>70</v>
      </c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</row>
    <row r="7" spans="1:113" ht="15.75" customHeight="1" thickBot="1">
      <c r="A7" s="780"/>
      <c r="B7" s="118" t="s">
        <v>71</v>
      </c>
      <c r="C7" s="119" t="s">
        <v>72</v>
      </c>
      <c r="D7" s="120" t="s">
        <v>73</v>
      </c>
      <c r="E7" s="121" t="s">
        <v>74</v>
      </c>
      <c r="F7" s="120" t="s">
        <v>75</v>
      </c>
      <c r="G7" s="120" t="s">
        <v>76</v>
      </c>
      <c r="H7" s="120" t="s">
        <v>77</v>
      </c>
      <c r="I7" s="120" t="s">
        <v>78</v>
      </c>
      <c r="J7" s="122" t="s">
        <v>11</v>
      </c>
      <c r="K7" s="122" t="s">
        <v>16</v>
      </c>
      <c r="L7" s="761"/>
      <c r="M7" s="764"/>
      <c r="N7" s="765"/>
      <c r="O7" s="792"/>
      <c r="P7" s="120" t="s">
        <v>79</v>
      </c>
      <c r="Q7" s="120" t="s">
        <v>80</v>
      </c>
      <c r="R7" s="120" t="s">
        <v>81</v>
      </c>
      <c r="S7" s="120" t="s">
        <v>82</v>
      </c>
      <c r="T7" s="796"/>
      <c r="U7" s="790"/>
      <c r="V7" s="790"/>
      <c r="W7" s="790"/>
      <c r="X7" s="767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</row>
    <row r="8" spans="1:113" ht="24.75" customHeight="1" thickBot="1">
      <c r="A8" s="780"/>
      <c r="B8" s="124" t="s">
        <v>83</v>
      </c>
      <c r="C8" s="124" t="s">
        <v>83</v>
      </c>
      <c r="D8" s="124" t="s">
        <v>83</v>
      </c>
      <c r="E8" s="124" t="s">
        <v>83</v>
      </c>
      <c r="F8" s="768" t="s">
        <v>83</v>
      </c>
      <c r="G8" s="769"/>
      <c r="H8" s="769"/>
      <c r="I8" s="770"/>
      <c r="J8" s="768" t="s">
        <v>84</v>
      </c>
      <c r="K8" s="770"/>
      <c r="L8" s="125" t="s">
        <v>83</v>
      </c>
      <c r="M8" s="126" t="s">
        <v>83</v>
      </c>
      <c r="N8" s="127" t="s">
        <v>83</v>
      </c>
      <c r="O8" s="128" t="s">
        <v>83</v>
      </c>
      <c r="P8" s="771" t="s">
        <v>83</v>
      </c>
      <c r="Q8" s="772"/>
      <c r="R8" s="772"/>
      <c r="S8" s="773"/>
      <c r="T8" s="129" t="s">
        <v>83</v>
      </c>
      <c r="U8" s="355" t="s">
        <v>85</v>
      </c>
      <c r="V8" s="355" t="s">
        <v>84</v>
      </c>
      <c r="W8" s="355" t="s">
        <v>84</v>
      </c>
      <c r="X8" s="767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</row>
    <row r="9" spans="1:113" s="145" customFormat="1" ht="16.5" customHeight="1" thickBot="1">
      <c r="A9" s="780"/>
      <c r="B9" s="130">
        <v>200000</v>
      </c>
      <c r="C9" s="130">
        <v>174606</v>
      </c>
      <c r="D9" s="131">
        <v>49546</v>
      </c>
      <c r="E9" s="132">
        <v>80894</v>
      </c>
      <c r="F9" s="133">
        <v>14760</v>
      </c>
      <c r="G9" s="134">
        <v>345870</v>
      </c>
      <c r="H9" s="135">
        <v>40500</v>
      </c>
      <c r="I9" s="136">
        <v>7200</v>
      </c>
      <c r="J9" s="133">
        <v>63680</v>
      </c>
      <c r="K9" s="136">
        <v>94320</v>
      </c>
      <c r="L9" s="137">
        <v>222763</v>
      </c>
      <c r="M9" s="138">
        <v>227579192</v>
      </c>
      <c r="N9" s="139">
        <v>154831017</v>
      </c>
      <c r="O9" s="140">
        <v>185000000</v>
      </c>
      <c r="P9" s="141">
        <v>202326000</v>
      </c>
      <c r="Q9" s="142">
        <v>206731707</v>
      </c>
      <c r="R9" s="142">
        <v>37950281</v>
      </c>
      <c r="S9" s="142">
        <v>196176293</v>
      </c>
      <c r="T9" s="143">
        <v>400000000</v>
      </c>
      <c r="U9" s="144">
        <v>300000000</v>
      </c>
      <c r="V9" s="144">
        <v>207051367</v>
      </c>
      <c r="W9" s="144">
        <v>92948633</v>
      </c>
      <c r="X9" s="783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</row>
    <row r="10" spans="1:113" s="160" customFormat="1" ht="45" customHeight="1">
      <c r="A10" s="146" t="s">
        <v>86</v>
      </c>
      <c r="B10" s="147" t="s">
        <v>87</v>
      </c>
      <c r="C10" s="148" t="s">
        <v>88</v>
      </c>
      <c r="D10" s="149" t="s">
        <v>89</v>
      </c>
      <c r="E10" s="150" t="s">
        <v>90</v>
      </c>
      <c r="F10" s="151" t="s">
        <v>91</v>
      </c>
      <c r="G10" s="152" t="s">
        <v>92</v>
      </c>
      <c r="H10" s="153" t="s">
        <v>93</v>
      </c>
      <c r="I10" s="154" t="s">
        <v>94</v>
      </c>
      <c r="J10" s="151" t="s">
        <v>95</v>
      </c>
      <c r="K10" s="154" t="s">
        <v>96</v>
      </c>
      <c r="L10" s="155" t="s">
        <v>97</v>
      </c>
      <c r="M10" s="156" t="s">
        <v>98</v>
      </c>
      <c r="N10" s="157" t="s">
        <v>99</v>
      </c>
      <c r="O10" s="158" t="s">
        <v>100</v>
      </c>
      <c r="P10" s="151" t="s">
        <v>101</v>
      </c>
      <c r="Q10" s="152" t="s">
        <v>102</v>
      </c>
      <c r="R10" s="153" t="s">
        <v>103</v>
      </c>
      <c r="S10" s="154" t="s">
        <v>104</v>
      </c>
      <c r="T10" s="159" t="s">
        <v>105</v>
      </c>
      <c r="U10" s="123" t="s">
        <v>106</v>
      </c>
      <c r="V10" s="123" t="s">
        <v>197</v>
      </c>
      <c r="W10" s="123" t="s">
        <v>200</v>
      </c>
      <c r="X10" s="784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</row>
    <row r="11" spans="1:113" s="160" customFormat="1" ht="22.5" customHeight="1">
      <c r="A11" s="161" t="s">
        <v>107</v>
      </c>
      <c r="B11" s="162">
        <v>38215</v>
      </c>
      <c r="C11" s="162">
        <v>38593</v>
      </c>
      <c r="D11" s="162">
        <v>38615</v>
      </c>
      <c r="E11" s="163">
        <v>38615</v>
      </c>
      <c r="F11" s="164">
        <v>38932</v>
      </c>
      <c r="G11" s="165">
        <v>38932</v>
      </c>
      <c r="H11" s="166">
        <v>38932</v>
      </c>
      <c r="I11" s="167">
        <v>38932</v>
      </c>
      <c r="J11" s="164">
        <v>39273</v>
      </c>
      <c r="K11" s="167">
        <v>39273</v>
      </c>
      <c r="L11" s="168">
        <v>37879</v>
      </c>
      <c r="M11" s="169" t="s">
        <v>108</v>
      </c>
      <c r="N11" s="170">
        <v>39978</v>
      </c>
      <c r="O11" s="171">
        <v>40086</v>
      </c>
      <c r="P11" s="785">
        <v>40421</v>
      </c>
      <c r="Q11" s="786"/>
      <c r="R11" s="786"/>
      <c r="S11" s="787"/>
      <c r="T11" s="172">
        <v>40770</v>
      </c>
      <c r="U11" s="173">
        <v>41466</v>
      </c>
      <c r="V11" s="173">
        <v>41647</v>
      </c>
      <c r="W11" s="173">
        <v>41647</v>
      </c>
      <c r="X11" s="784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</row>
    <row r="12" spans="1:113" s="160" customFormat="1" ht="18" customHeight="1">
      <c r="A12" s="174" t="s">
        <v>109</v>
      </c>
      <c r="B12" s="149" t="s">
        <v>110</v>
      </c>
      <c r="C12" s="149" t="s">
        <v>111</v>
      </c>
      <c r="D12" s="149" t="s">
        <v>112</v>
      </c>
      <c r="E12" s="149" t="s">
        <v>113</v>
      </c>
      <c r="F12" s="175" t="s">
        <v>114</v>
      </c>
      <c r="G12" s="176" t="s">
        <v>115</v>
      </c>
      <c r="H12" s="176" t="s">
        <v>116</v>
      </c>
      <c r="I12" s="177" t="s">
        <v>117</v>
      </c>
      <c r="J12" s="175" t="s">
        <v>118</v>
      </c>
      <c r="K12" s="177" t="s">
        <v>119</v>
      </c>
      <c r="L12" s="155" t="s">
        <v>120</v>
      </c>
      <c r="M12" s="178"/>
      <c r="N12" s="179"/>
      <c r="O12" s="180"/>
      <c r="P12" s="175"/>
      <c r="Q12" s="176"/>
      <c r="R12" s="176"/>
      <c r="S12" s="177"/>
      <c r="T12" s="181"/>
      <c r="U12" s="182"/>
      <c r="V12" s="182"/>
      <c r="W12" s="182"/>
      <c r="X12" s="784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</row>
    <row r="13" spans="1:113" s="160" customFormat="1" ht="13.5" customHeight="1">
      <c r="A13" s="183" t="s">
        <v>121</v>
      </c>
      <c r="B13" s="184" t="s">
        <v>122</v>
      </c>
      <c r="C13" s="184" t="s">
        <v>123</v>
      </c>
      <c r="D13" s="185" t="s">
        <v>123</v>
      </c>
      <c r="E13" s="186" t="s">
        <v>123</v>
      </c>
      <c r="F13" s="755" t="s">
        <v>124</v>
      </c>
      <c r="G13" s="756"/>
      <c r="H13" s="756"/>
      <c r="I13" s="757"/>
      <c r="J13" s="755" t="s">
        <v>125</v>
      </c>
      <c r="K13" s="757"/>
      <c r="L13" s="187" t="s">
        <v>126</v>
      </c>
      <c r="M13" s="188" t="s">
        <v>127</v>
      </c>
      <c r="N13" s="189" t="s">
        <v>127</v>
      </c>
      <c r="O13" s="190" t="s">
        <v>128</v>
      </c>
      <c r="P13" s="755" t="s">
        <v>128</v>
      </c>
      <c r="Q13" s="756"/>
      <c r="R13" s="756"/>
      <c r="S13" s="757"/>
      <c r="T13" s="191" t="s">
        <v>129</v>
      </c>
      <c r="U13" s="192" t="s">
        <v>130</v>
      </c>
      <c r="V13" s="354" t="s">
        <v>198</v>
      </c>
      <c r="W13" s="354" t="s">
        <v>198</v>
      </c>
      <c r="X13" s="784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</row>
    <row r="14" spans="1:113" s="201" customFormat="1" ht="12.75" customHeight="1">
      <c r="A14" s="193" t="s">
        <v>0</v>
      </c>
      <c r="B14" s="194">
        <v>15</v>
      </c>
      <c r="C14" s="194">
        <v>17</v>
      </c>
      <c r="D14" s="194">
        <v>18</v>
      </c>
      <c r="E14" s="195">
        <v>19</v>
      </c>
      <c r="F14" s="196" t="s">
        <v>131</v>
      </c>
      <c r="G14" s="196" t="s">
        <v>132</v>
      </c>
      <c r="H14" s="196" t="s">
        <v>133</v>
      </c>
      <c r="I14" s="196" t="s">
        <v>134</v>
      </c>
      <c r="J14" s="196" t="s">
        <v>135</v>
      </c>
      <c r="K14" s="196" t="s">
        <v>136</v>
      </c>
      <c r="L14" s="197">
        <v>12</v>
      </c>
      <c r="M14" s="178" t="s">
        <v>137</v>
      </c>
      <c r="N14" s="179" t="s">
        <v>138</v>
      </c>
      <c r="O14" s="198" t="s">
        <v>139</v>
      </c>
      <c r="P14" s="196" t="s">
        <v>140</v>
      </c>
      <c r="Q14" s="196" t="s">
        <v>141</v>
      </c>
      <c r="R14" s="196" t="s">
        <v>142</v>
      </c>
      <c r="S14" s="196" t="s">
        <v>143</v>
      </c>
      <c r="T14" s="199" t="s">
        <v>144</v>
      </c>
      <c r="U14" s="182" t="s">
        <v>11</v>
      </c>
      <c r="V14" s="182" t="s">
        <v>16</v>
      </c>
      <c r="W14" s="182" t="s">
        <v>19</v>
      </c>
      <c r="X14" s="784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</row>
    <row r="15" spans="1:113" s="216" customFormat="1" ht="31.5" customHeight="1">
      <c r="A15" s="202" t="s">
        <v>145</v>
      </c>
      <c r="B15" s="203" t="s">
        <v>146</v>
      </c>
      <c r="C15" s="203" t="s">
        <v>147</v>
      </c>
      <c r="D15" s="203" t="s">
        <v>148</v>
      </c>
      <c r="E15" s="204" t="s">
        <v>149</v>
      </c>
      <c r="F15" s="205" t="s">
        <v>150</v>
      </c>
      <c r="G15" s="206" t="s">
        <v>151</v>
      </c>
      <c r="H15" s="206" t="s">
        <v>151</v>
      </c>
      <c r="I15" s="207" t="s">
        <v>150</v>
      </c>
      <c r="J15" s="208" t="s">
        <v>152</v>
      </c>
      <c r="K15" s="209" t="s">
        <v>153</v>
      </c>
      <c r="L15" s="210" t="s">
        <v>154</v>
      </c>
      <c r="M15" s="211" t="s">
        <v>155</v>
      </c>
      <c r="N15" s="212" t="s">
        <v>155</v>
      </c>
      <c r="O15" s="213" t="s">
        <v>156</v>
      </c>
      <c r="P15" s="800" t="s">
        <v>157</v>
      </c>
      <c r="Q15" s="801"/>
      <c r="R15" s="801"/>
      <c r="S15" s="802"/>
      <c r="T15" s="214" t="s">
        <v>158</v>
      </c>
      <c r="U15" s="356" t="s">
        <v>159</v>
      </c>
      <c r="V15" s="356" t="s">
        <v>199</v>
      </c>
      <c r="W15" s="356" t="s">
        <v>199</v>
      </c>
      <c r="X15" s="784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</row>
    <row r="16" spans="1:113" s="216" customFormat="1" ht="44.25" customHeight="1">
      <c r="A16" s="217" t="s">
        <v>160</v>
      </c>
      <c r="B16" s="218"/>
      <c r="C16" s="219"/>
      <c r="D16" s="219"/>
      <c r="E16" s="220"/>
      <c r="F16" s="221"/>
      <c r="G16" s="222"/>
      <c r="H16" s="222"/>
      <c r="I16" s="223"/>
      <c r="J16" s="224"/>
      <c r="K16" s="225"/>
      <c r="L16" s="226" t="s">
        <v>161</v>
      </c>
      <c r="M16" s="227"/>
      <c r="N16" s="228"/>
      <c r="O16" s="198"/>
      <c r="P16" s="221"/>
      <c r="Q16" s="222"/>
      <c r="R16" s="222"/>
      <c r="S16" s="223"/>
      <c r="T16" s="199"/>
      <c r="U16" s="180"/>
      <c r="V16" s="180"/>
      <c r="W16" s="180"/>
      <c r="X16" s="784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</row>
    <row r="17" spans="1:113" s="238" customFormat="1" ht="14.25" customHeight="1">
      <c r="A17" s="229" t="s">
        <v>162</v>
      </c>
      <c r="B17" s="803"/>
      <c r="C17" s="803"/>
      <c r="D17" s="803"/>
      <c r="E17" s="803"/>
      <c r="F17" s="803"/>
      <c r="G17" s="803"/>
      <c r="H17" s="803"/>
      <c r="I17" s="803"/>
      <c r="J17" s="803"/>
      <c r="K17" s="803"/>
      <c r="L17" s="803"/>
      <c r="M17" s="230" t="s">
        <v>163</v>
      </c>
      <c r="N17" s="231" t="s">
        <v>163</v>
      </c>
      <c r="O17" s="232" t="s">
        <v>163</v>
      </c>
      <c r="P17" s="233" t="s">
        <v>163</v>
      </c>
      <c r="Q17" s="234" t="s">
        <v>163</v>
      </c>
      <c r="R17" s="234" t="s">
        <v>163</v>
      </c>
      <c r="S17" s="235" t="s">
        <v>163</v>
      </c>
      <c r="T17" s="236" t="s">
        <v>163</v>
      </c>
      <c r="U17" s="357" t="s">
        <v>163</v>
      </c>
      <c r="V17" s="357" t="s">
        <v>163</v>
      </c>
      <c r="W17" s="357" t="s">
        <v>163</v>
      </c>
      <c r="X17" s="237" t="s">
        <v>163</v>
      </c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</row>
    <row r="18" spans="1:113" ht="28.5" customHeight="1" thickBot="1">
      <c r="A18" s="239" t="s">
        <v>164</v>
      </c>
      <c r="B18" s="240">
        <v>140000</v>
      </c>
      <c r="C18" s="240">
        <v>116404</v>
      </c>
      <c r="D18" s="240">
        <v>20548</v>
      </c>
      <c r="E18" s="240">
        <v>33572</v>
      </c>
      <c r="F18" s="240">
        <v>3195</v>
      </c>
      <c r="G18" s="240">
        <v>75180</v>
      </c>
      <c r="H18" s="240">
        <v>8790</v>
      </c>
      <c r="I18" s="240">
        <v>1560</v>
      </c>
      <c r="J18" s="240">
        <v>10153</v>
      </c>
      <c r="K18" s="240">
        <v>15037</v>
      </c>
      <c r="L18" s="240">
        <v>155934</v>
      </c>
      <c r="M18" s="240">
        <v>0</v>
      </c>
      <c r="N18" s="240">
        <v>14392</v>
      </c>
      <c r="O18" s="240">
        <v>0</v>
      </c>
      <c r="P18" s="240">
        <v>0</v>
      </c>
      <c r="Q18" s="240">
        <v>0</v>
      </c>
      <c r="R18" s="240">
        <v>0</v>
      </c>
      <c r="S18" s="240">
        <v>0</v>
      </c>
      <c r="T18" s="241">
        <v>0</v>
      </c>
      <c r="U18" s="242"/>
      <c r="V18" s="358"/>
      <c r="W18" s="359"/>
      <c r="X18" s="372">
        <v>594765</v>
      </c>
      <c r="Y18" s="243">
        <f>SUM(B18:T18)</f>
        <v>594765</v>
      </c>
      <c r="Z18" s="243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</row>
    <row r="19" spans="1:113" ht="18.75" customHeight="1" thickTop="1">
      <c r="A19" s="341" t="s">
        <v>165</v>
      </c>
      <c r="B19" s="240">
        <v>10000</v>
      </c>
      <c r="C19" s="240"/>
      <c r="D19" s="240">
        <v>3736</v>
      </c>
      <c r="E19" s="240">
        <v>6104</v>
      </c>
      <c r="F19" s="240">
        <v>852</v>
      </c>
      <c r="G19" s="240">
        <f>5012+5012+2117+2117</f>
        <v>14258</v>
      </c>
      <c r="H19" s="240">
        <v>2344</v>
      </c>
      <c r="I19" s="240">
        <v>416</v>
      </c>
      <c r="J19" s="240">
        <v>3692</v>
      </c>
      <c r="K19" s="240">
        <v>5468</v>
      </c>
      <c r="L19" s="241">
        <v>11139</v>
      </c>
      <c r="M19" s="342">
        <f>2852+2852</f>
        <v>5704</v>
      </c>
      <c r="N19" s="343">
        <v>9595</v>
      </c>
      <c r="O19" s="344"/>
      <c r="P19" s="345"/>
      <c r="Q19" s="240">
        <v>2377</v>
      </c>
      <c r="R19" s="240">
        <f>551+551</f>
        <v>1102</v>
      </c>
      <c r="S19" s="346">
        <f>2992-1</f>
        <v>2991</v>
      </c>
      <c r="T19" s="343"/>
      <c r="U19" s="344"/>
      <c r="V19" s="360"/>
      <c r="W19" s="361"/>
      <c r="X19" s="373">
        <f>SUM(B19:T19)</f>
        <v>79778</v>
      </c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</row>
    <row r="20" spans="1:113" ht="18.75" customHeight="1">
      <c r="A20" s="347" t="s">
        <v>193</v>
      </c>
      <c r="B20" s="240">
        <v>50000</v>
      </c>
      <c r="C20" s="240">
        <v>58202</v>
      </c>
      <c r="D20" s="240"/>
      <c r="E20" s="240"/>
      <c r="F20" s="240"/>
      <c r="G20" s="240">
        <v>150573</v>
      </c>
      <c r="H20" s="240"/>
      <c r="I20" s="240"/>
      <c r="J20" s="240"/>
      <c r="K20" s="240"/>
      <c r="L20" s="241">
        <v>26731</v>
      </c>
      <c r="M20" s="342">
        <v>221207</v>
      </c>
      <c r="N20" s="343"/>
      <c r="O20" s="344"/>
      <c r="P20" s="345">
        <v>202326</v>
      </c>
      <c r="Q20" s="240"/>
      <c r="R20" s="240"/>
      <c r="S20" s="346">
        <v>32468</v>
      </c>
      <c r="T20" s="343">
        <v>160000</v>
      </c>
      <c r="U20" s="344"/>
      <c r="V20" s="360"/>
      <c r="W20" s="361"/>
      <c r="X20" s="373">
        <f>SUM(B20:T20)</f>
        <v>901507</v>
      </c>
      <c r="Y20" s="243">
        <f>+X19+X20</f>
        <v>981285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</row>
    <row r="21" spans="1:113" s="252" customFormat="1" ht="60" customHeight="1">
      <c r="A21" s="348" t="s">
        <v>201</v>
      </c>
      <c r="B21" s="244"/>
      <c r="C21" s="244"/>
      <c r="D21" s="349">
        <v>25262</v>
      </c>
      <c r="E21" s="349">
        <v>41218</v>
      </c>
      <c r="F21" s="349">
        <v>10713</v>
      </c>
      <c r="G21" s="349">
        <v>105859</v>
      </c>
      <c r="H21" s="244">
        <v>29366</v>
      </c>
      <c r="I21" s="244">
        <v>5224</v>
      </c>
      <c r="J21" s="244">
        <v>49835</v>
      </c>
      <c r="K21" s="244">
        <v>73815</v>
      </c>
      <c r="L21" s="245">
        <v>28959</v>
      </c>
      <c r="M21" s="246">
        <v>668</v>
      </c>
      <c r="N21" s="247">
        <v>130844</v>
      </c>
      <c r="O21" s="248">
        <v>185000</v>
      </c>
      <c r="P21" s="249"/>
      <c r="Q21" s="244">
        <v>225655</v>
      </c>
      <c r="R21" s="244">
        <v>36298</v>
      </c>
      <c r="S21" s="250">
        <v>135888</v>
      </c>
      <c r="T21" s="247">
        <v>240000</v>
      </c>
      <c r="U21" s="248">
        <v>64716</v>
      </c>
      <c r="V21" s="362"/>
      <c r="W21" s="363"/>
      <c r="X21" s="373">
        <f>SUM(B21:U21)</f>
        <v>1389320</v>
      </c>
      <c r="Y21" s="253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</row>
    <row r="22" spans="1:113" s="252" customFormat="1" ht="45.75" customHeight="1">
      <c r="A22" s="348" t="s">
        <v>196</v>
      </c>
      <c r="B22" s="244"/>
      <c r="C22" s="244"/>
      <c r="D22" s="349"/>
      <c r="E22" s="349"/>
      <c r="F22" s="349"/>
      <c r="G22" s="349"/>
      <c r="H22" s="244"/>
      <c r="I22" s="244"/>
      <c r="J22" s="244"/>
      <c r="K22" s="244"/>
      <c r="L22" s="245"/>
      <c r="M22" s="246"/>
      <c r="N22" s="247"/>
      <c r="O22" s="248"/>
      <c r="P22" s="249"/>
      <c r="Q22" s="244"/>
      <c r="R22" s="244">
        <v>551</v>
      </c>
      <c r="S22" s="250">
        <v>2059</v>
      </c>
      <c r="T22" s="247"/>
      <c r="U22" s="248"/>
      <c r="V22" s="362"/>
      <c r="W22" s="363"/>
      <c r="X22" s="373">
        <f>SUM(B22:U22)</f>
        <v>2610</v>
      </c>
      <c r="Y22" s="253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</row>
    <row r="23" spans="1:113" s="263" customFormat="1" ht="18.75" customHeight="1">
      <c r="A23" s="254" t="s">
        <v>166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6"/>
      <c r="M23" s="257"/>
      <c r="N23" s="258"/>
      <c r="O23" s="259"/>
      <c r="P23" s="260"/>
      <c r="Q23" s="255"/>
      <c r="R23" s="255"/>
      <c r="S23" s="261"/>
      <c r="T23" s="258"/>
      <c r="U23" s="259"/>
      <c r="V23" s="364"/>
      <c r="W23" s="365"/>
      <c r="X23" s="374">
        <f>SUM(B23:T23)</f>
        <v>0</v>
      </c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</row>
    <row r="24" spans="1:113" s="273" customFormat="1" ht="18.75" customHeight="1">
      <c r="A24" s="264" t="s">
        <v>167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267"/>
      <c r="N24" s="268"/>
      <c r="O24" s="269"/>
      <c r="P24" s="270"/>
      <c r="Q24" s="265"/>
      <c r="R24" s="265"/>
      <c r="S24" s="271"/>
      <c r="T24" s="268"/>
      <c r="U24" s="269"/>
      <c r="V24" s="366"/>
      <c r="W24" s="367"/>
      <c r="X24" s="375">
        <f>SUM(B24:T24)</f>
        <v>0</v>
      </c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</row>
    <row r="25" spans="1:113" s="274" customFormat="1" ht="18.75" customHeight="1">
      <c r="A25" s="264" t="s">
        <v>168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6"/>
      <c r="M25" s="267"/>
      <c r="N25" s="268"/>
      <c r="O25" s="269"/>
      <c r="P25" s="270"/>
      <c r="Q25" s="265"/>
      <c r="R25" s="265"/>
      <c r="S25" s="271"/>
      <c r="T25" s="268"/>
      <c r="U25" s="269"/>
      <c r="V25" s="366"/>
      <c r="W25" s="367"/>
      <c r="X25" s="375">
        <f>SUM(B25:T25)</f>
        <v>0</v>
      </c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</row>
    <row r="26" spans="1:113" s="274" customFormat="1" ht="18.75" customHeight="1">
      <c r="A26" s="264" t="s">
        <v>169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6"/>
      <c r="M26" s="267"/>
      <c r="N26" s="268"/>
      <c r="O26" s="269"/>
      <c r="P26" s="270"/>
      <c r="Q26" s="265"/>
      <c r="R26" s="265"/>
      <c r="S26" s="271"/>
      <c r="T26" s="268"/>
      <c r="U26" s="269"/>
      <c r="V26" s="366">
        <v>2436</v>
      </c>
      <c r="W26" s="367">
        <v>1094</v>
      </c>
      <c r="X26" s="375">
        <f>SUM(U26:W26)</f>
        <v>3530</v>
      </c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</row>
    <row r="27" spans="1:113" s="274" customFormat="1" ht="18.75" customHeight="1">
      <c r="A27" s="264" t="s">
        <v>170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6"/>
      <c r="M27" s="267"/>
      <c r="N27" s="268"/>
      <c r="O27" s="269"/>
      <c r="P27" s="270"/>
      <c r="Q27" s="265"/>
      <c r="R27" s="265"/>
      <c r="S27" s="271"/>
      <c r="T27" s="268"/>
      <c r="U27" s="269">
        <v>10962</v>
      </c>
      <c r="V27" s="366">
        <v>9743</v>
      </c>
      <c r="W27" s="367">
        <v>4376</v>
      </c>
      <c r="X27" s="375">
        <f aca="true" t="shared" si="0" ref="X27:X47">SUM(U27:W27)</f>
        <v>25081</v>
      </c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</row>
    <row r="28" spans="1:113" s="274" customFormat="1" ht="18.75" customHeight="1">
      <c r="A28" s="264" t="s">
        <v>171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6"/>
      <c r="M28" s="267"/>
      <c r="N28" s="268"/>
      <c r="O28" s="269"/>
      <c r="P28" s="270"/>
      <c r="Q28" s="265"/>
      <c r="R28" s="265"/>
      <c r="S28" s="271"/>
      <c r="T28" s="268"/>
      <c r="U28" s="269">
        <v>14616</v>
      </c>
      <c r="V28" s="366">
        <v>9744</v>
      </c>
      <c r="W28" s="367">
        <v>4376</v>
      </c>
      <c r="X28" s="375">
        <f t="shared" si="0"/>
        <v>28736</v>
      </c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</row>
    <row r="29" spans="1:113" s="274" customFormat="1" ht="18.75" customHeight="1">
      <c r="A29" s="264" t="s">
        <v>172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6"/>
      <c r="M29" s="267"/>
      <c r="N29" s="268"/>
      <c r="O29" s="269"/>
      <c r="P29" s="270"/>
      <c r="Q29" s="265"/>
      <c r="R29" s="265"/>
      <c r="S29" s="271"/>
      <c r="T29" s="268"/>
      <c r="U29" s="269">
        <v>14616</v>
      </c>
      <c r="V29" s="366">
        <v>9743</v>
      </c>
      <c r="W29" s="367">
        <v>4376</v>
      </c>
      <c r="X29" s="375">
        <f t="shared" si="0"/>
        <v>28735</v>
      </c>
      <c r="Y29" s="272"/>
      <c r="Z29" s="275"/>
      <c r="AA29" s="276"/>
      <c r="AB29" s="276"/>
      <c r="AC29" s="277"/>
      <c r="AD29" s="278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</row>
    <row r="30" spans="1:113" s="274" customFormat="1" ht="18.75" customHeight="1">
      <c r="A30" s="264" t="s">
        <v>173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6"/>
      <c r="M30" s="267"/>
      <c r="N30" s="268"/>
      <c r="O30" s="269"/>
      <c r="P30" s="270"/>
      <c r="Q30" s="265"/>
      <c r="R30" s="265"/>
      <c r="S30" s="271"/>
      <c r="T30" s="268"/>
      <c r="U30" s="269">
        <v>14616</v>
      </c>
      <c r="V30" s="366">
        <v>9744</v>
      </c>
      <c r="W30" s="367">
        <v>4376</v>
      </c>
      <c r="X30" s="375">
        <f t="shared" si="0"/>
        <v>28736</v>
      </c>
      <c r="Y30" s="272"/>
      <c r="Z30" s="279"/>
      <c r="AA30" s="279"/>
      <c r="AB30" s="279"/>
      <c r="AC30" s="279"/>
      <c r="AD30" s="279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</row>
    <row r="31" spans="1:113" s="274" customFormat="1" ht="18.75" customHeight="1">
      <c r="A31" s="264" t="s">
        <v>174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6"/>
      <c r="M31" s="267"/>
      <c r="N31" s="268"/>
      <c r="O31" s="269"/>
      <c r="P31" s="270"/>
      <c r="Q31" s="265"/>
      <c r="R31" s="265"/>
      <c r="S31" s="271"/>
      <c r="T31" s="268"/>
      <c r="U31" s="269">
        <v>14616</v>
      </c>
      <c r="V31" s="366">
        <v>9743</v>
      </c>
      <c r="W31" s="367">
        <v>4376</v>
      </c>
      <c r="X31" s="375">
        <f t="shared" si="0"/>
        <v>28735</v>
      </c>
      <c r="Y31" s="272"/>
      <c r="Z31" s="279"/>
      <c r="AA31" s="279"/>
      <c r="AB31" s="279"/>
      <c r="AC31" s="279"/>
      <c r="AD31" s="279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</row>
    <row r="32" spans="1:113" s="274" customFormat="1" ht="18.75" customHeight="1">
      <c r="A32" s="264" t="s">
        <v>175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6"/>
      <c r="M32" s="267"/>
      <c r="N32" s="268"/>
      <c r="O32" s="269"/>
      <c r="P32" s="270"/>
      <c r="Q32" s="265"/>
      <c r="R32" s="265"/>
      <c r="S32" s="271"/>
      <c r="T32" s="268"/>
      <c r="U32" s="269">
        <v>14616</v>
      </c>
      <c r="V32" s="366">
        <v>9744</v>
      </c>
      <c r="W32" s="367">
        <v>4376</v>
      </c>
      <c r="X32" s="375">
        <f t="shared" si="0"/>
        <v>28736</v>
      </c>
      <c r="Y32" s="272"/>
      <c r="Z32" s="279"/>
      <c r="AA32" s="279"/>
      <c r="AB32" s="279"/>
      <c r="AC32" s="279"/>
      <c r="AD32" s="279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</row>
    <row r="33" spans="1:113" s="274" customFormat="1" ht="18.75" customHeight="1">
      <c r="A33" s="264" t="s">
        <v>176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6"/>
      <c r="M33" s="267"/>
      <c r="N33" s="268"/>
      <c r="O33" s="269"/>
      <c r="P33" s="270"/>
      <c r="Q33" s="265"/>
      <c r="R33" s="265"/>
      <c r="S33" s="271"/>
      <c r="T33" s="268"/>
      <c r="U33" s="269">
        <v>14616</v>
      </c>
      <c r="V33" s="366">
        <v>9744</v>
      </c>
      <c r="W33" s="367">
        <v>4376</v>
      </c>
      <c r="X33" s="375">
        <f t="shared" si="0"/>
        <v>28736</v>
      </c>
      <c r="Y33" s="272"/>
      <c r="Z33" s="279"/>
      <c r="AA33" s="279"/>
      <c r="AB33" s="279"/>
      <c r="AC33" s="279"/>
      <c r="AD33" s="279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</row>
    <row r="34" spans="1:113" s="274" customFormat="1" ht="18.75" customHeight="1">
      <c r="A34" s="264" t="s">
        <v>177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6"/>
      <c r="M34" s="267"/>
      <c r="N34" s="268"/>
      <c r="O34" s="269"/>
      <c r="P34" s="270"/>
      <c r="Q34" s="265"/>
      <c r="R34" s="265"/>
      <c r="S34" s="271"/>
      <c r="T34" s="268"/>
      <c r="U34" s="269">
        <v>14616</v>
      </c>
      <c r="V34" s="366">
        <v>9744</v>
      </c>
      <c r="W34" s="367">
        <v>4376</v>
      </c>
      <c r="X34" s="375">
        <f t="shared" si="0"/>
        <v>28736</v>
      </c>
      <c r="Y34" s="272"/>
      <c r="Z34" s="279"/>
      <c r="AA34" s="279"/>
      <c r="AB34" s="279"/>
      <c r="AC34" s="279"/>
      <c r="AD34" s="279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</row>
    <row r="35" spans="1:113" s="274" customFormat="1" ht="18.75" customHeight="1">
      <c r="A35" s="264" t="s">
        <v>178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6"/>
      <c r="M35" s="267"/>
      <c r="N35" s="268"/>
      <c r="O35" s="269"/>
      <c r="P35" s="270"/>
      <c r="Q35" s="265"/>
      <c r="R35" s="265"/>
      <c r="S35" s="271"/>
      <c r="T35" s="268"/>
      <c r="U35" s="269">
        <v>14616</v>
      </c>
      <c r="V35" s="366">
        <v>9743</v>
      </c>
      <c r="W35" s="367">
        <v>4376</v>
      </c>
      <c r="X35" s="375">
        <f t="shared" si="0"/>
        <v>28735</v>
      </c>
      <c r="Y35" s="272"/>
      <c r="Z35" s="279"/>
      <c r="AA35" s="279"/>
      <c r="AB35" s="279"/>
      <c r="AC35" s="279"/>
      <c r="AD35" s="279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</row>
    <row r="36" spans="1:113" s="274" customFormat="1" ht="18.75" customHeight="1">
      <c r="A36" s="280" t="s">
        <v>179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6"/>
      <c r="M36" s="267"/>
      <c r="N36" s="268"/>
      <c r="O36" s="269"/>
      <c r="P36" s="270"/>
      <c r="Q36" s="265"/>
      <c r="R36" s="265"/>
      <c r="S36" s="271"/>
      <c r="T36" s="268"/>
      <c r="U36" s="269">
        <v>14616</v>
      </c>
      <c r="V36" s="366">
        <v>9744</v>
      </c>
      <c r="W36" s="367">
        <v>4376</v>
      </c>
      <c r="X36" s="375">
        <f t="shared" si="0"/>
        <v>28736</v>
      </c>
      <c r="Y36" s="272"/>
      <c r="Z36" s="279"/>
      <c r="AA36" s="279"/>
      <c r="AB36" s="279"/>
      <c r="AC36" s="279"/>
      <c r="AD36" s="279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</row>
    <row r="37" spans="1:113" s="274" customFormat="1" ht="18.75" customHeight="1">
      <c r="A37" s="264" t="s">
        <v>180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6"/>
      <c r="M37" s="267"/>
      <c r="N37" s="268"/>
      <c r="O37" s="269"/>
      <c r="P37" s="270"/>
      <c r="Q37" s="265"/>
      <c r="R37" s="265"/>
      <c r="S37" s="271"/>
      <c r="T37" s="268"/>
      <c r="U37" s="269">
        <v>14616</v>
      </c>
      <c r="V37" s="366">
        <v>9743</v>
      </c>
      <c r="W37" s="367">
        <v>4376</v>
      </c>
      <c r="X37" s="375">
        <f t="shared" si="0"/>
        <v>28735</v>
      </c>
      <c r="Y37" s="272"/>
      <c r="Z37" s="279"/>
      <c r="AA37" s="279"/>
      <c r="AB37" s="279"/>
      <c r="AC37" s="279"/>
      <c r="AD37" s="279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</row>
    <row r="38" spans="1:113" s="274" customFormat="1" ht="18.75" customHeight="1">
      <c r="A38" s="280" t="s">
        <v>181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6"/>
      <c r="M38" s="267"/>
      <c r="N38" s="281"/>
      <c r="O38" s="269"/>
      <c r="P38" s="270"/>
      <c r="Q38" s="265"/>
      <c r="R38" s="265"/>
      <c r="S38" s="271"/>
      <c r="T38" s="268"/>
      <c r="U38" s="269">
        <v>14616</v>
      </c>
      <c r="V38" s="366">
        <v>9744</v>
      </c>
      <c r="W38" s="367">
        <v>4376</v>
      </c>
      <c r="X38" s="375">
        <f t="shared" si="0"/>
        <v>28736</v>
      </c>
      <c r="Y38" s="272"/>
      <c r="Z38" s="279"/>
      <c r="AA38" s="279"/>
      <c r="AB38" s="279"/>
      <c r="AC38" s="279"/>
      <c r="AD38" s="279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</row>
    <row r="39" spans="1:113" s="274" customFormat="1" ht="18.75" customHeight="1">
      <c r="A39" s="264" t="s">
        <v>182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6"/>
      <c r="M39" s="267"/>
      <c r="N39" s="281"/>
      <c r="O39" s="269"/>
      <c r="P39" s="270"/>
      <c r="Q39" s="265"/>
      <c r="R39" s="265"/>
      <c r="S39" s="271"/>
      <c r="T39" s="268"/>
      <c r="U39" s="269">
        <v>14616</v>
      </c>
      <c r="V39" s="366">
        <v>9743</v>
      </c>
      <c r="W39" s="367">
        <v>4376</v>
      </c>
      <c r="X39" s="375">
        <f t="shared" si="0"/>
        <v>28735</v>
      </c>
      <c r="Y39" s="272"/>
      <c r="Z39" s="279"/>
      <c r="AA39" s="279"/>
      <c r="AB39" s="279"/>
      <c r="AC39" s="279"/>
      <c r="AD39" s="279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</row>
    <row r="40" spans="1:113" s="274" customFormat="1" ht="18.75" customHeight="1">
      <c r="A40" s="280" t="s">
        <v>183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267"/>
      <c r="N40" s="281"/>
      <c r="O40" s="269"/>
      <c r="P40" s="270"/>
      <c r="Q40" s="265"/>
      <c r="R40" s="265"/>
      <c r="S40" s="271"/>
      <c r="T40" s="268"/>
      <c r="U40" s="269">
        <v>14616</v>
      </c>
      <c r="V40" s="366">
        <v>9744</v>
      </c>
      <c r="W40" s="367">
        <v>4376</v>
      </c>
      <c r="X40" s="375">
        <f t="shared" si="0"/>
        <v>28736</v>
      </c>
      <c r="Y40" s="272"/>
      <c r="Z40" s="279"/>
      <c r="AA40" s="279"/>
      <c r="AB40" s="279"/>
      <c r="AC40" s="279"/>
      <c r="AD40" s="279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</row>
    <row r="41" spans="1:113" s="274" customFormat="1" ht="18.75" customHeight="1">
      <c r="A41" s="264" t="s">
        <v>184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267"/>
      <c r="N41" s="281"/>
      <c r="O41" s="269"/>
      <c r="P41" s="282"/>
      <c r="Q41" s="283"/>
      <c r="R41" s="283"/>
      <c r="S41" s="284"/>
      <c r="T41" s="268"/>
      <c r="U41" s="269">
        <v>14616</v>
      </c>
      <c r="V41" s="366">
        <v>9743</v>
      </c>
      <c r="W41" s="367">
        <v>4376</v>
      </c>
      <c r="X41" s="375">
        <f t="shared" si="0"/>
        <v>28735</v>
      </c>
      <c r="Y41" s="272"/>
      <c r="Z41" s="279"/>
      <c r="AA41" s="279"/>
      <c r="AB41" s="279"/>
      <c r="AC41" s="279"/>
      <c r="AD41" s="279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</row>
    <row r="42" spans="1:113" s="274" customFormat="1" ht="18.75" customHeight="1">
      <c r="A42" s="285" t="s">
        <v>185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6"/>
      <c r="M42" s="286"/>
      <c r="N42" s="287"/>
      <c r="O42" s="269"/>
      <c r="P42" s="288"/>
      <c r="Q42" s="289"/>
      <c r="R42" s="289"/>
      <c r="S42" s="290"/>
      <c r="T42" s="268"/>
      <c r="U42" s="269">
        <v>14616</v>
      </c>
      <c r="V42" s="366">
        <v>9744</v>
      </c>
      <c r="W42" s="367">
        <v>4376</v>
      </c>
      <c r="X42" s="375">
        <f t="shared" si="0"/>
        <v>28736</v>
      </c>
      <c r="Y42" s="272"/>
      <c r="Z42" s="279"/>
      <c r="AA42" s="279"/>
      <c r="AB42" s="279"/>
      <c r="AC42" s="279"/>
      <c r="AD42" s="279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</row>
    <row r="43" spans="1:113" s="274" customFormat="1" ht="18.75" customHeight="1">
      <c r="A43" s="291" t="s">
        <v>186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3"/>
      <c r="M43" s="294"/>
      <c r="N43" s="295"/>
      <c r="O43" s="296"/>
      <c r="P43" s="288"/>
      <c r="Q43" s="289"/>
      <c r="R43" s="289"/>
      <c r="S43" s="290"/>
      <c r="T43" s="297"/>
      <c r="U43" s="269">
        <v>14616</v>
      </c>
      <c r="V43" s="366">
        <v>9743</v>
      </c>
      <c r="W43" s="367">
        <v>4376</v>
      </c>
      <c r="X43" s="375">
        <f t="shared" si="0"/>
        <v>28735</v>
      </c>
      <c r="Y43" s="272"/>
      <c r="Z43" s="279"/>
      <c r="AA43" s="279"/>
      <c r="AB43" s="279"/>
      <c r="AC43" s="279"/>
      <c r="AD43" s="279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</row>
    <row r="44" spans="1:113" s="274" customFormat="1" ht="18.75" customHeight="1">
      <c r="A44" s="285" t="s">
        <v>187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6"/>
      <c r="M44" s="286"/>
      <c r="N44" s="287"/>
      <c r="O44" s="269"/>
      <c r="P44" s="288"/>
      <c r="Q44" s="289"/>
      <c r="R44" s="289"/>
      <c r="S44" s="290"/>
      <c r="T44" s="268"/>
      <c r="U44" s="269">
        <v>14616</v>
      </c>
      <c r="V44" s="366">
        <v>9744</v>
      </c>
      <c r="W44" s="367">
        <v>4376</v>
      </c>
      <c r="X44" s="375">
        <f t="shared" si="0"/>
        <v>28736</v>
      </c>
      <c r="Y44" s="272"/>
      <c r="Z44" s="279"/>
      <c r="AA44" s="279"/>
      <c r="AB44" s="279"/>
      <c r="AC44" s="279"/>
      <c r="AD44" s="279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</row>
    <row r="45" spans="1:113" s="274" customFormat="1" ht="18.75" customHeight="1">
      <c r="A45" s="291" t="s">
        <v>188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3"/>
      <c r="M45" s="294"/>
      <c r="N45" s="295"/>
      <c r="O45" s="296"/>
      <c r="P45" s="288"/>
      <c r="Q45" s="289"/>
      <c r="R45" s="289"/>
      <c r="S45" s="290"/>
      <c r="T45" s="297"/>
      <c r="U45" s="269">
        <v>14616</v>
      </c>
      <c r="V45" s="366">
        <v>9743</v>
      </c>
      <c r="W45" s="367">
        <v>4376</v>
      </c>
      <c r="X45" s="375">
        <f t="shared" si="0"/>
        <v>28735</v>
      </c>
      <c r="Y45" s="272"/>
      <c r="Z45" s="279"/>
      <c r="AA45" s="279"/>
      <c r="AB45" s="279"/>
      <c r="AC45" s="279"/>
      <c r="AD45" s="279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</row>
    <row r="46" spans="1:113" s="274" customFormat="1" ht="18.75" customHeight="1">
      <c r="A46" s="285" t="s">
        <v>189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6"/>
      <c r="M46" s="286"/>
      <c r="N46" s="287"/>
      <c r="O46" s="269"/>
      <c r="P46" s="288"/>
      <c r="Q46" s="289"/>
      <c r="R46" s="289"/>
      <c r="S46" s="290"/>
      <c r="T46" s="268"/>
      <c r="U46" s="269">
        <v>14616</v>
      </c>
      <c r="V46" s="366">
        <v>9744</v>
      </c>
      <c r="W46" s="367">
        <v>4376</v>
      </c>
      <c r="X46" s="375">
        <f t="shared" si="0"/>
        <v>28736</v>
      </c>
      <c r="Y46" s="272"/>
      <c r="Z46" s="279"/>
      <c r="AA46" s="279"/>
      <c r="AB46" s="279"/>
      <c r="AC46" s="279"/>
      <c r="AD46" s="279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</row>
    <row r="47" spans="1:113" s="274" customFormat="1" ht="18.75" customHeight="1">
      <c r="A47" s="291" t="s">
        <v>190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3"/>
      <c r="M47" s="294"/>
      <c r="N47" s="295"/>
      <c r="O47" s="296"/>
      <c r="P47" s="298"/>
      <c r="Q47" s="299"/>
      <c r="R47" s="299"/>
      <c r="S47" s="300"/>
      <c r="T47" s="297"/>
      <c r="U47" s="296">
        <v>6618</v>
      </c>
      <c r="V47" s="368">
        <v>9744</v>
      </c>
      <c r="W47" s="369">
        <v>4335</v>
      </c>
      <c r="X47" s="376">
        <f t="shared" si="0"/>
        <v>20697</v>
      </c>
      <c r="Y47" s="272"/>
      <c r="Z47" s="279"/>
      <c r="AA47" s="279"/>
      <c r="AB47" s="279"/>
      <c r="AC47" s="279"/>
      <c r="AD47" s="279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</row>
    <row r="48" spans="1:113" s="307" customFormat="1" ht="38.25" customHeight="1" thickBot="1">
      <c r="A48" s="301" t="s">
        <v>194</v>
      </c>
      <c r="B48" s="302">
        <f>SUM(B23:B43)</f>
        <v>0</v>
      </c>
      <c r="C48" s="302">
        <f aca="true" t="shared" si="1" ref="C48:S48">SUM(C23:C43)</f>
        <v>0</v>
      </c>
      <c r="D48" s="302">
        <f t="shared" si="1"/>
        <v>0</v>
      </c>
      <c r="E48" s="302">
        <f t="shared" si="1"/>
        <v>0</v>
      </c>
      <c r="F48" s="302">
        <f t="shared" si="1"/>
        <v>0</v>
      </c>
      <c r="G48" s="302">
        <f t="shared" si="1"/>
        <v>0</v>
      </c>
      <c r="H48" s="302">
        <f t="shared" si="1"/>
        <v>0</v>
      </c>
      <c r="I48" s="302">
        <f t="shared" si="1"/>
        <v>0</v>
      </c>
      <c r="J48" s="302">
        <f t="shared" si="1"/>
        <v>0</v>
      </c>
      <c r="K48" s="302">
        <f t="shared" si="1"/>
        <v>0</v>
      </c>
      <c r="L48" s="302">
        <f t="shared" si="1"/>
        <v>0</v>
      </c>
      <c r="M48" s="302">
        <f t="shared" si="1"/>
        <v>0</v>
      </c>
      <c r="N48" s="302">
        <f t="shared" si="1"/>
        <v>0</v>
      </c>
      <c r="O48" s="302">
        <f t="shared" si="1"/>
        <v>0</v>
      </c>
      <c r="P48" s="302">
        <f t="shared" si="1"/>
        <v>0</v>
      </c>
      <c r="Q48" s="302">
        <f t="shared" si="1"/>
        <v>0</v>
      </c>
      <c r="R48" s="302">
        <f t="shared" si="1"/>
        <v>0</v>
      </c>
      <c r="S48" s="302">
        <f t="shared" si="1"/>
        <v>0</v>
      </c>
      <c r="T48" s="303">
        <f>SUM(T23:T47)</f>
        <v>0</v>
      </c>
      <c r="U48" s="304">
        <f>SUM(U23:U47)</f>
        <v>295284</v>
      </c>
      <c r="V48" s="304">
        <f>SUM(V23:V47)</f>
        <v>207051</v>
      </c>
      <c r="W48" s="304">
        <f>SUM(W23:W47)</f>
        <v>92949</v>
      </c>
      <c r="X48" s="304">
        <f>SUM(X23:X47)</f>
        <v>595284</v>
      </c>
      <c r="Y48" s="305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  <c r="CW48" s="306"/>
      <c r="CX48" s="306"/>
      <c r="CY48" s="306"/>
      <c r="CZ48" s="306"/>
      <c r="DA48" s="306"/>
      <c r="DB48" s="306"/>
      <c r="DC48" s="306"/>
      <c r="DD48" s="306"/>
      <c r="DE48" s="306"/>
      <c r="DF48" s="306"/>
      <c r="DG48" s="306"/>
      <c r="DH48" s="306"/>
      <c r="DI48" s="306"/>
    </row>
    <row r="49" spans="1:26" s="316" customFormat="1" ht="1.5" customHeight="1" hidden="1" thickBot="1" thickTop="1">
      <c r="A49" s="308" t="s">
        <v>191</v>
      </c>
      <c r="B49" s="309">
        <v>100000000</v>
      </c>
      <c r="C49" s="309">
        <v>97003332</v>
      </c>
      <c r="D49" s="309">
        <v>36469787</v>
      </c>
      <c r="E49" s="309">
        <v>59530000</v>
      </c>
      <c r="F49" s="309">
        <v>13269000</v>
      </c>
      <c r="G49" s="309">
        <v>310786000</v>
      </c>
      <c r="H49" s="309">
        <v>36398000</v>
      </c>
      <c r="I49" s="309">
        <v>6472000</v>
      </c>
      <c r="J49" s="309">
        <v>60911000</v>
      </c>
      <c r="K49" s="309">
        <v>90219000</v>
      </c>
      <c r="L49" s="309">
        <v>111381696</v>
      </c>
      <c r="M49" s="310">
        <v>227579192</v>
      </c>
      <c r="N49" s="311">
        <v>154831017</v>
      </c>
      <c r="O49" s="312">
        <v>0</v>
      </c>
      <c r="P49" s="313">
        <f>102579185+73621815</f>
        <v>176201000</v>
      </c>
      <c r="Q49" s="313">
        <f>56873240+79559325</f>
        <v>136432565</v>
      </c>
      <c r="R49" s="313">
        <v>37950281</v>
      </c>
      <c r="S49" s="313">
        <f>160567260+22153771</f>
        <v>182721031</v>
      </c>
      <c r="T49" s="312"/>
      <c r="U49" s="311"/>
      <c r="V49" s="353"/>
      <c r="W49" s="353"/>
      <c r="X49" s="314">
        <f>SUM(B49:T49)</f>
        <v>1838154901</v>
      </c>
      <c r="Y49" s="315"/>
      <c r="Z49" s="315">
        <f>+Y49+X49</f>
        <v>1838154901</v>
      </c>
    </row>
    <row r="50" spans="1:26" s="325" customFormat="1" ht="40.5" customHeight="1" thickBot="1" thickTop="1">
      <c r="A50" s="317" t="s">
        <v>195</v>
      </c>
      <c r="B50" s="318"/>
      <c r="C50" s="319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1"/>
      <c r="Q50" s="321"/>
      <c r="R50" s="321"/>
      <c r="S50" s="321"/>
      <c r="T50" s="322"/>
      <c r="U50" s="320">
        <v>281850730</v>
      </c>
      <c r="V50" s="320">
        <v>103163943</v>
      </c>
      <c r="W50" s="320">
        <v>90381754</v>
      </c>
      <c r="X50" s="658">
        <f>SUM(U50:W50)</f>
        <v>475396427</v>
      </c>
      <c r="Y50" s="323">
        <f>+X50/1000</f>
        <v>475396.427</v>
      </c>
      <c r="Z50" s="324"/>
    </row>
    <row r="51" spans="1:25" s="111" customFormat="1" ht="27" customHeight="1" thickTop="1">
      <c r="A51" s="326"/>
      <c r="B51" s="327"/>
      <c r="C51" s="327"/>
      <c r="D51" s="328"/>
      <c r="E51" s="328"/>
      <c r="F51" s="329"/>
      <c r="G51" s="327"/>
      <c r="H51" s="329"/>
      <c r="I51" s="329"/>
      <c r="J51" s="328"/>
      <c r="K51" s="330"/>
      <c r="L51" s="350"/>
      <c r="M51" s="804"/>
      <c r="N51" s="804"/>
      <c r="O51" s="351"/>
      <c r="P51" s="352"/>
      <c r="Q51" s="352"/>
      <c r="R51" s="352"/>
      <c r="S51" s="352"/>
      <c r="T51" s="352"/>
      <c r="U51" s="352"/>
      <c r="V51" s="352"/>
      <c r="W51" s="352"/>
      <c r="X51" s="371"/>
      <c r="Y51" s="331">
        <f>+X48-Y50</f>
        <v>119887.57299999997</v>
      </c>
    </row>
    <row r="52" spans="1:26" s="332" customFormat="1" ht="33.75" customHeight="1">
      <c r="A52" s="332" t="s">
        <v>192</v>
      </c>
      <c r="B52" s="327"/>
      <c r="C52" s="327"/>
      <c r="D52" s="328"/>
      <c r="E52" s="328"/>
      <c r="F52" s="333"/>
      <c r="G52" s="327"/>
      <c r="H52" s="774"/>
      <c r="I52" s="774"/>
      <c r="J52" s="328"/>
      <c r="K52" s="328"/>
      <c r="L52" s="327"/>
      <c r="M52" s="334"/>
      <c r="P52" s="775"/>
      <c r="Q52" s="776"/>
      <c r="R52" s="776"/>
      <c r="S52" s="776"/>
      <c r="T52" s="776"/>
      <c r="U52" s="335"/>
      <c r="V52" s="335"/>
      <c r="W52" s="335"/>
      <c r="X52" s="370"/>
      <c r="Y52" s="336"/>
      <c r="Z52" s="336"/>
    </row>
    <row r="53" spans="1:26" s="332" customFormat="1" ht="33.75" customHeight="1">
      <c r="A53" s="788"/>
      <c r="B53" s="788"/>
      <c r="C53" s="788"/>
      <c r="D53" s="788"/>
      <c r="E53" s="788"/>
      <c r="F53" s="788"/>
      <c r="G53" s="788"/>
      <c r="H53" s="788"/>
      <c r="I53" s="788"/>
      <c r="J53" s="788"/>
      <c r="K53" s="788"/>
      <c r="L53" s="788"/>
      <c r="M53" s="788"/>
      <c r="N53" s="788"/>
      <c r="O53" s="788"/>
      <c r="P53" s="334"/>
      <c r="Y53" s="336"/>
      <c r="Z53" s="336"/>
    </row>
    <row r="54" spans="1:27" s="111" customFormat="1" ht="22.5" customHeight="1">
      <c r="A54" s="337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AA54" s="243"/>
    </row>
    <row r="55" spans="1:25" s="111" customFormat="1" ht="23.25" customHeight="1">
      <c r="A55" s="337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Y55" s="243"/>
    </row>
    <row r="56" s="111" customFormat="1" ht="11.25"/>
    <row r="57" s="111" customFormat="1" ht="11.25"/>
    <row r="58" s="111" customFormat="1" ht="11.25"/>
    <row r="59" s="111" customFormat="1" ht="11.25"/>
    <row r="60" spans="2:24" s="111" customFormat="1" ht="11.25">
      <c r="B60" s="243"/>
      <c r="X60" s="243"/>
    </row>
    <row r="61" spans="1:113" s="338" customFormat="1" ht="11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</row>
    <row r="62" spans="1:113" ht="11.2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</row>
    <row r="63" spans="1:113" ht="11.2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</row>
    <row r="64" spans="1:113" ht="11.2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</row>
    <row r="65" spans="1:113" ht="11.2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</row>
    <row r="66" spans="1:113" ht="11.2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</row>
    <row r="67" spans="1:113" ht="11.2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</row>
    <row r="68" spans="1:113" ht="11.2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</row>
    <row r="69" spans="1:113" ht="11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</row>
    <row r="70" spans="1:113" ht="11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</row>
    <row r="71" spans="1:113" ht="11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</row>
    <row r="72" spans="1:113" ht="11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</row>
    <row r="73" spans="1:113" ht="11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</row>
    <row r="74" spans="1:113" ht="11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</row>
    <row r="75" spans="1:113" ht="11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</row>
    <row r="76" spans="1:113" ht="11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</row>
    <row r="77" spans="1:113" ht="11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</row>
    <row r="78" spans="1:113" ht="11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</row>
    <row r="79" spans="1:113" ht="11.2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</row>
    <row r="80" spans="1:113" ht="11.2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</row>
    <row r="81" spans="1:113" ht="11.2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</row>
    <row r="82" spans="1:113" ht="11.2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</row>
    <row r="83" spans="1:113" ht="11.2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</row>
    <row r="84" spans="1:113" ht="11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</row>
    <row r="85" spans="1:113" ht="11.2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</row>
    <row r="86" spans="1:113" ht="11.2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</row>
    <row r="87" spans="1:113" ht="11.2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</row>
    <row r="88" spans="1:113" ht="11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</row>
    <row r="89" spans="1:113" ht="11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</row>
    <row r="90" spans="1:113" ht="11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</row>
    <row r="91" spans="1:113" ht="11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</row>
    <row r="92" spans="1:113" ht="11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</row>
    <row r="93" spans="1:113" ht="11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</row>
    <row r="94" spans="1:113" ht="11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</row>
    <row r="95" spans="1:113" ht="11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</row>
    <row r="96" spans="1:113" ht="11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</row>
    <row r="97" spans="1:113" ht="11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</row>
    <row r="98" spans="1:113" ht="11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</row>
    <row r="99" spans="1:113" ht="11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</row>
    <row r="100" spans="1:113" ht="11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</row>
    <row r="101" spans="1:113" ht="11.2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</row>
    <row r="102" spans="1:113" ht="11.2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</row>
    <row r="103" spans="1:113" ht="11.2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</row>
    <row r="104" spans="1:113" ht="11.2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</row>
    <row r="105" spans="1:113" ht="11.2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</row>
    <row r="106" spans="1:113" ht="11.2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</row>
    <row r="107" spans="1:113" ht="11.2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</row>
    <row r="108" spans="1:113" ht="11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</row>
    <row r="109" spans="1:27" ht="11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339"/>
    </row>
    <row r="110" spans="1:27" ht="11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339"/>
    </row>
    <row r="111" spans="1:27" ht="11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339"/>
    </row>
    <row r="112" spans="1:27" ht="11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339"/>
    </row>
    <row r="113" spans="1:27" ht="11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339"/>
    </row>
    <row r="114" spans="1:27" ht="11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339"/>
    </row>
    <row r="115" spans="1:27" ht="11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339"/>
    </row>
    <row r="116" spans="1:27" ht="11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339"/>
    </row>
    <row r="117" spans="1:27" ht="11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339"/>
    </row>
    <row r="118" spans="1:27" ht="11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339"/>
    </row>
    <row r="119" spans="1:27" ht="11.2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339"/>
    </row>
    <row r="120" spans="1:27" ht="11.2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339"/>
    </row>
    <row r="121" spans="1:27" ht="11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339"/>
    </row>
    <row r="122" spans="1:27" ht="11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339"/>
    </row>
    <row r="123" spans="1:27" ht="11.2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339"/>
    </row>
    <row r="124" spans="1:27" ht="11.2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339"/>
    </row>
    <row r="125" spans="1:27" ht="11.2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339"/>
    </row>
    <row r="126" spans="1:27" ht="11.2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339"/>
    </row>
    <row r="127" spans="1:27" ht="11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339"/>
    </row>
    <row r="128" spans="1:27" ht="11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339"/>
    </row>
    <row r="129" spans="1:27" ht="11.2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339"/>
    </row>
    <row r="130" spans="1:27" ht="11.2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339"/>
    </row>
    <row r="131" spans="1:27" ht="11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339"/>
    </row>
    <row r="132" spans="1:27" ht="11.2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339"/>
    </row>
    <row r="133" spans="1:27" ht="11.2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339"/>
    </row>
    <row r="134" spans="1:27" ht="11.2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339"/>
    </row>
    <row r="135" spans="1:27" ht="11.2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339"/>
    </row>
    <row r="136" spans="1:27" ht="11.2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339"/>
    </row>
    <row r="137" spans="1:27" ht="11.2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339"/>
    </row>
    <row r="138" spans="1:27" ht="11.2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339"/>
    </row>
    <row r="139" spans="1:27" ht="11.2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339"/>
    </row>
    <row r="140" spans="1:27" ht="11.2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339"/>
    </row>
    <row r="141" spans="1:27" ht="11.2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339"/>
    </row>
    <row r="142" spans="1:27" ht="11.2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339"/>
    </row>
    <row r="143" spans="1:27" ht="11.2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339"/>
    </row>
    <row r="144" spans="1:27" ht="11.2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339"/>
    </row>
    <row r="145" spans="1:27" ht="11.2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339"/>
    </row>
    <row r="146" spans="1:27" ht="11.2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339"/>
    </row>
    <row r="147" spans="1:27" ht="11.2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339"/>
    </row>
    <row r="148" spans="1:27" ht="11.2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339"/>
    </row>
    <row r="149" spans="1:27" ht="11.2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339"/>
    </row>
    <row r="150" spans="1:27" ht="11.2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339"/>
    </row>
    <row r="151" spans="1:27" ht="11.2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339"/>
    </row>
    <row r="152" spans="1:27" ht="11.2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339"/>
    </row>
    <row r="153" spans="1:27" ht="11.2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339"/>
    </row>
    <row r="154" spans="1:27" ht="11.2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339"/>
    </row>
    <row r="155" spans="1:27" ht="11.2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339"/>
    </row>
    <row r="156" spans="1:27" ht="11.2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339"/>
    </row>
    <row r="157" spans="1:27" ht="11.2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339"/>
    </row>
    <row r="158" spans="1:27" ht="11.2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339"/>
    </row>
    <row r="159" spans="1:27" ht="11.2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339"/>
    </row>
    <row r="160" spans="1:27" ht="11.2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339"/>
    </row>
    <row r="161" spans="1:27" ht="11.2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339"/>
    </row>
    <row r="162" spans="1:27" ht="11.2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339"/>
    </row>
    <row r="163" spans="1:27" ht="11.2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339"/>
    </row>
    <row r="164" spans="1:27" ht="11.2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339"/>
    </row>
    <row r="165" spans="1:27" ht="11.2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339"/>
    </row>
    <row r="166" spans="1:27" ht="11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339"/>
    </row>
    <row r="167" spans="1:27" ht="11.2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339"/>
    </row>
    <row r="168" spans="1:27" ht="11.2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339"/>
    </row>
    <row r="169" spans="1:27" ht="11.2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339"/>
    </row>
    <row r="170" spans="1:27" ht="11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339"/>
    </row>
    <row r="171" spans="1:27" ht="11.2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339"/>
    </row>
    <row r="172" spans="1:27" ht="11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339"/>
    </row>
    <row r="173" spans="1:27" ht="11.2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339"/>
    </row>
    <row r="174" spans="1:27" ht="11.2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339"/>
    </row>
    <row r="175" spans="1:27" ht="11.2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339"/>
    </row>
    <row r="176" spans="1:27" ht="11.2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339"/>
    </row>
    <row r="177" spans="1:27" ht="11.2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339"/>
    </row>
    <row r="178" spans="1:27" ht="11.2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339"/>
    </row>
    <row r="179" spans="1:27" ht="11.2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339"/>
    </row>
    <row r="180" spans="1:27" ht="11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339"/>
    </row>
    <row r="181" spans="1:27" ht="11.2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339"/>
    </row>
    <row r="182" spans="1:27" ht="11.2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339"/>
    </row>
    <row r="183" spans="1:27" ht="11.2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339"/>
    </row>
    <row r="184" spans="1:27" ht="11.2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339"/>
    </row>
    <row r="185" spans="1:27" ht="11.2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339"/>
    </row>
    <row r="186" spans="1:27" ht="11.2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339"/>
    </row>
    <row r="187" spans="1:27" ht="11.2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339"/>
    </row>
    <row r="188" spans="1:27" ht="11.2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339"/>
    </row>
    <row r="189" spans="1:27" ht="11.2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339"/>
    </row>
    <row r="190" spans="1:27" ht="11.2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339"/>
    </row>
    <row r="191" spans="1:29" ht="11.2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340"/>
      <c r="AB191" s="113"/>
      <c r="AC191" s="113"/>
    </row>
    <row r="192" spans="1:30" ht="11.2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339"/>
    </row>
    <row r="193" spans="1:30" ht="11.2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339"/>
    </row>
    <row r="194" spans="1:30" ht="11.2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339"/>
    </row>
    <row r="195" spans="1:30" ht="11.2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339"/>
    </row>
    <row r="196" spans="1:30" ht="11.2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339"/>
    </row>
    <row r="197" spans="1:30" ht="11.2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339"/>
    </row>
    <row r="198" spans="1:30" ht="11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339"/>
    </row>
    <row r="199" spans="1:30" ht="11.2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339"/>
    </row>
    <row r="200" spans="1:30" ht="11.2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339"/>
    </row>
    <row r="201" spans="1:30" ht="11.2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339"/>
    </row>
    <row r="202" spans="1:30" ht="11.2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339"/>
    </row>
    <row r="203" spans="1:30" ht="11.2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339"/>
    </row>
    <row r="204" spans="1:30" ht="11.2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339"/>
    </row>
    <row r="205" spans="1:30" ht="11.2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339"/>
    </row>
    <row r="206" spans="1:30" ht="11.2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339"/>
    </row>
    <row r="207" spans="1:30" ht="11.2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339"/>
    </row>
    <row r="208" spans="1:30" ht="11.2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339"/>
    </row>
    <row r="209" spans="1:30" ht="11.2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339"/>
    </row>
    <row r="210" spans="1:30" ht="11.2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339"/>
    </row>
    <row r="211" spans="1:30" ht="11.2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339"/>
    </row>
    <row r="212" spans="1:30" ht="11.2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339"/>
    </row>
    <row r="213" spans="1:30" ht="11.2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339"/>
    </row>
    <row r="214" spans="1:30" ht="11.2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339"/>
    </row>
    <row r="215" spans="1:30" ht="11.2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339"/>
    </row>
    <row r="216" spans="1:30" ht="11.2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339"/>
    </row>
    <row r="217" spans="1:30" ht="11.2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339"/>
    </row>
    <row r="218" spans="1:30" ht="11.2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339"/>
    </row>
    <row r="219" spans="1:30" ht="11.2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339"/>
    </row>
    <row r="220" spans="1:30" ht="11.2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339"/>
    </row>
    <row r="221" spans="1:30" ht="11.2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339"/>
    </row>
    <row r="222" spans="1:30" ht="11.2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339"/>
    </row>
    <row r="223" spans="1:30" ht="11.2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339"/>
    </row>
    <row r="224" spans="1:30" ht="11.2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339"/>
    </row>
    <row r="225" spans="1:30" ht="11.2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339"/>
    </row>
    <row r="226" spans="1:30" ht="11.2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339"/>
    </row>
    <row r="227" spans="1:30" ht="11.2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339"/>
    </row>
    <row r="228" spans="1:30" ht="11.2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339"/>
    </row>
    <row r="229" spans="1:30" ht="11.2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339"/>
    </row>
    <row r="230" spans="1:30" ht="11.2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339"/>
    </row>
    <row r="231" spans="1:30" ht="11.2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339"/>
    </row>
    <row r="232" spans="1:30" ht="11.2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339"/>
    </row>
    <row r="233" spans="1:30" ht="11.2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339"/>
    </row>
    <row r="234" spans="1:30" ht="11.2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339"/>
    </row>
    <row r="235" spans="1:30" ht="11.2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339"/>
    </row>
    <row r="236" spans="1:30" ht="11.2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339"/>
    </row>
    <row r="237" spans="1:30" ht="11.2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339"/>
    </row>
    <row r="238" spans="1:30" ht="11.2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339"/>
    </row>
    <row r="239" spans="1:30" ht="11.2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339"/>
    </row>
    <row r="240" spans="1:30" ht="11.2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339"/>
    </row>
    <row r="241" spans="1:30" ht="11.2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339"/>
    </row>
    <row r="242" spans="1:30" ht="11.2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339"/>
    </row>
    <row r="243" spans="1:30" ht="11.2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339"/>
    </row>
    <row r="244" spans="1:30" ht="11.2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339"/>
    </row>
    <row r="245" spans="1:30" ht="11.25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339"/>
    </row>
    <row r="246" spans="1:30" ht="11.2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339"/>
    </row>
    <row r="247" spans="1:30" ht="11.2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339"/>
    </row>
    <row r="248" spans="1:30" ht="11.25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339"/>
    </row>
    <row r="249" spans="1:30" ht="11.2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339"/>
    </row>
    <row r="250" spans="1:30" ht="11.25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339"/>
    </row>
    <row r="251" spans="1:30" ht="11.25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339"/>
    </row>
    <row r="252" spans="1:30" ht="11.2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339"/>
    </row>
    <row r="253" spans="1:30" ht="11.2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339"/>
    </row>
    <row r="254" spans="1:30" ht="11.2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339"/>
    </row>
    <row r="255" spans="1:30" ht="11.2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339"/>
    </row>
    <row r="256" spans="1:30" ht="11.2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339"/>
    </row>
    <row r="257" spans="1:30" ht="11.2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339"/>
    </row>
    <row r="258" spans="1:30" ht="11.25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339"/>
    </row>
    <row r="259" spans="1:30" ht="11.25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339"/>
    </row>
    <row r="260" spans="1:30" ht="11.25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339"/>
    </row>
    <row r="261" spans="1:30" ht="11.25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339"/>
    </row>
    <row r="262" spans="1:30" ht="11.2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339"/>
    </row>
    <row r="263" spans="1:30" ht="11.25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339"/>
    </row>
    <row r="264" spans="1:30" ht="11.25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339"/>
    </row>
    <row r="265" spans="1:30" ht="11.25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339"/>
    </row>
    <row r="266" spans="1:30" ht="11.25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339"/>
    </row>
    <row r="267" spans="1:30" ht="11.25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339"/>
    </row>
    <row r="268" spans="1:30" ht="11.25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339"/>
    </row>
    <row r="269" spans="1:30" ht="11.25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339"/>
    </row>
    <row r="270" spans="1:30" ht="11.25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339"/>
    </row>
    <row r="271" spans="1:30" ht="11.2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339"/>
    </row>
    <row r="272" spans="1:30" ht="11.2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339"/>
    </row>
    <row r="273" spans="1:30" ht="11.25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339"/>
    </row>
    <row r="274" spans="1:30" ht="11.2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339"/>
    </row>
    <row r="275" spans="1:30" ht="11.2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339"/>
    </row>
    <row r="276" spans="1:30" ht="11.2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339"/>
    </row>
    <row r="277" spans="1:30" ht="11.25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339"/>
    </row>
    <row r="278" spans="1:30" ht="11.2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339"/>
    </row>
    <row r="279" spans="1:30" ht="11.2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339"/>
    </row>
    <row r="280" spans="1:30" ht="11.2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339"/>
    </row>
    <row r="281" spans="1:30" ht="11.25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339"/>
    </row>
    <row r="282" spans="1:30" ht="11.2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339"/>
    </row>
    <row r="283" spans="1:30" ht="11.25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339"/>
    </row>
    <row r="284" spans="1:30" ht="11.25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339"/>
    </row>
    <row r="285" spans="1:30" ht="11.2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339"/>
    </row>
    <row r="286" spans="1:30" ht="11.2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339"/>
    </row>
    <row r="287" spans="1:30" ht="11.25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339"/>
    </row>
    <row r="288" spans="1:30" ht="11.25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339"/>
    </row>
    <row r="289" spans="1:30" ht="11.25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339"/>
    </row>
    <row r="290" spans="1:30" ht="11.25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339"/>
    </row>
    <row r="291" spans="1:30" ht="11.25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339"/>
    </row>
    <row r="292" spans="1:30" ht="11.25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339"/>
    </row>
    <row r="293" spans="1:30" ht="11.25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339"/>
    </row>
    <row r="294" spans="1:30" ht="11.25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339"/>
    </row>
    <row r="295" spans="1:30" ht="11.25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339"/>
    </row>
    <row r="296" spans="1:30" ht="11.25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339"/>
    </row>
    <row r="297" spans="1:30" ht="11.25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339"/>
    </row>
    <row r="298" spans="1:30" ht="11.25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339"/>
    </row>
    <row r="299" spans="1:30" ht="11.25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339"/>
    </row>
    <row r="300" spans="1:30" ht="11.25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339"/>
    </row>
    <row r="301" spans="1:30" ht="11.25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339"/>
    </row>
    <row r="302" spans="1:30" ht="11.25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339"/>
    </row>
    <row r="303" spans="1:30" ht="11.25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339"/>
    </row>
    <row r="304" spans="1:30" ht="11.25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339"/>
    </row>
    <row r="305" spans="1:30" ht="11.25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339"/>
    </row>
    <row r="306" spans="1:30" ht="11.25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339"/>
    </row>
    <row r="307" spans="1:30" ht="11.25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339"/>
    </row>
    <row r="308" spans="1:30" ht="11.25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339"/>
    </row>
    <row r="309" spans="1:30" ht="11.25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339"/>
    </row>
    <row r="310" spans="1:30" ht="11.25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339"/>
    </row>
    <row r="311" spans="1:30" ht="11.25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  <c r="AA311" s="111"/>
      <c r="AB311" s="111"/>
      <c r="AC311" s="111"/>
      <c r="AD311" s="339"/>
    </row>
    <row r="312" spans="1:30" ht="11.25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339"/>
    </row>
    <row r="313" spans="1:30" ht="11.25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339"/>
    </row>
    <row r="314" spans="1:30" ht="11.25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339"/>
    </row>
    <row r="315" spans="1:30" ht="11.25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339"/>
    </row>
    <row r="316" spans="1:30" ht="11.2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339"/>
    </row>
    <row r="317" spans="1:30" ht="11.2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339"/>
    </row>
    <row r="318" spans="1:30" ht="11.25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339"/>
    </row>
    <row r="319" spans="1:30" ht="11.25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  <c r="AA319" s="111"/>
      <c r="AB319" s="111"/>
      <c r="AC319" s="111"/>
      <c r="AD319" s="339"/>
    </row>
    <row r="320" spans="1:30" ht="11.25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  <c r="AA320" s="111"/>
      <c r="AB320" s="111"/>
      <c r="AC320" s="111"/>
      <c r="AD320" s="339"/>
    </row>
    <row r="321" spans="1:30" ht="11.25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  <c r="AA321" s="111"/>
      <c r="AB321" s="111"/>
      <c r="AC321" s="111"/>
      <c r="AD321" s="339"/>
    </row>
    <row r="322" spans="1:30" ht="11.25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339"/>
    </row>
    <row r="323" spans="1:30" ht="11.25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339"/>
    </row>
    <row r="324" spans="1:30" ht="11.25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339"/>
    </row>
    <row r="325" spans="1:30" ht="11.25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  <c r="AA325" s="111"/>
      <c r="AB325" s="111"/>
      <c r="AC325" s="111"/>
      <c r="AD325" s="339"/>
    </row>
    <row r="326" spans="1:30" ht="11.25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  <c r="AA326" s="111"/>
      <c r="AB326" s="111"/>
      <c r="AC326" s="111"/>
      <c r="AD326" s="339"/>
    </row>
    <row r="327" spans="1:30" ht="11.2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  <c r="AA327" s="111"/>
      <c r="AB327" s="111"/>
      <c r="AC327" s="111"/>
      <c r="AD327" s="339"/>
    </row>
    <row r="328" spans="1:30" ht="11.25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  <c r="AA328" s="111"/>
      <c r="AB328" s="111"/>
      <c r="AC328" s="111"/>
      <c r="AD328" s="339"/>
    </row>
    <row r="329" spans="1:30" ht="11.25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  <c r="AA329" s="111"/>
      <c r="AB329" s="111"/>
      <c r="AC329" s="111"/>
      <c r="AD329" s="339"/>
    </row>
    <row r="330" spans="1:30" ht="11.25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339"/>
    </row>
    <row r="331" spans="1:30" ht="11.25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1"/>
      <c r="AD331" s="339"/>
    </row>
    <row r="332" spans="1:30" ht="11.25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1"/>
      <c r="AD332" s="339"/>
    </row>
    <row r="333" spans="1:30" ht="11.25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  <c r="AA333" s="111"/>
      <c r="AB333" s="111"/>
      <c r="AC333" s="111"/>
      <c r="AD333" s="339"/>
    </row>
    <row r="334" spans="1:30" ht="11.2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339"/>
    </row>
    <row r="335" spans="1:30" ht="11.25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  <c r="AA335" s="111"/>
      <c r="AB335" s="111"/>
      <c r="AC335" s="111"/>
      <c r="AD335" s="339"/>
    </row>
    <row r="336" spans="1:30" ht="11.25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  <c r="AA336" s="111"/>
      <c r="AB336" s="111"/>
      <c r="AC336" s="111"/>
      <c r="AD336" s="339"/>
    </row>
    <row r="337" spans="1:30" ht="11.25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111"/>
      <c r="AC337" s="111"/>
      <c r="AD337" s="339"/>
    </row>
    <row r="338" spans="1:30" ht="11.25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1"/>
      <c r="AD338" s="339"/>
    </row>
    <row r="339" spans="1:30" ht="11.25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111"/>
      <c r="AC339" s="111"/>
      <c r="AD339" s="339"/>
    </row>
    <row r="340" spans="1:30" ht="11.25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  <c r="AA340" s="111"/>
      <c r="AB340" s="111"/>
      <c r="AC340" s="111"/>
      <c r="AD340" s="339"/>
    </row>
    <row r="341" spans="1:30" ht="11.25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1"/>
      <c r="AC341" s="111"/>
      <c r="AD341" s="339"/>
    </row>
    <row r="342" spans="1:30" ht="11.25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339"/>
    </row>
    <row r="343" spans="1:30" ht="11.2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339"/>
    </row>
    <row r="344" spans="1:30" ht="11.25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339"/>
    </row>
    <row r="345" spans="1:30" ht="11.25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339"/>
    </row>
    <row r="346" spans="1:30" ht="11.25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339"/>
    </row>
    <row r="347" spans="1:30" ht="11.25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339"/>
    </row>
    <row r="348" spans="1:30" ht="11.25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339"/>
    </row>
    <row r="349" spans="1:30" ht="11.25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339"/>
    </row>
    <row r="350" spans="1:30" ht="11.25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339"/>
    </row>
    <row r="351" spans="1:30" ht="11.25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339"/>
    </row>
    <row r="352" spans="1:30" ht="11.25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339"/>
    </row>
    <row r="353" spans="1:30" ht="11.25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  <c r="AA353" s="111"/>
      <c r="AB353" s="111"/>
      <c r="AC353" s="111"/>
      <c r="AD353" s="339"/>
    </row>
    <row r="354" spans="1:30" ht="11.25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339"/>
    </row>
    <row r="355" spans="1:30" ht="11.25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339"/>
    </row>
    <row r="356" spans="1:30" ht="11.25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339"/>
    </row>
    <row r="357" spans="1:30" ht="11.25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339"/>
    </row>
    <row r="358" spans="1:30" ht="11.25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339"/>
    </row>
    <row r="359" spans="1:30" ht="11.25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1"/>
      <c r="AD359" s="339"/>
    </row>
    <row r="360" spans="1:30" ht="11.25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339"/>
    </row>
    <row r="361" spans="1:30" ht="11.25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339"/>
    </row>
    <row r="362" spans="1:30" ht="11.25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111"/>
      <c r="AC362" s="111"/>
      <c r="AD362" s="339"/>
    </row>
    <row r="363" spans="1:30" ht="11.25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  <c r="AD363" s="339"/>
    </row>
    <row r="364" spans="1:30" ht="11.25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  <c r="AD364" s="339"/>
    </row>
    <row r="365" spans="1:30" ht="11.25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  <c r="AD365" s="339"/>
    </row>
    <row r="366" spans="1:30" ht="11.25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  <c r="AA366" s="111"/>
      <c r="AB366" s="111"/>
      <c r="AC366" s="111"/>
      <c r="AD366" s="339"/>
    </row>
    <row r="367" spans="1:30" ht="11.25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  <c r="AA367" s="111"/>
      <c r="AB367" s="111"/>
      <c r="AC367" s="111"/>
      <c r="AD367" s="339"/>
    </row>
    <row r="368" spans="1:30" ht="11.25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  <c r="AA368" s="111"/>
      <c r="AB368" s="111"/>
      <c r="AC368" s="111"/>
      <c r="AD368" s="339"/>
    </row>
    <row r="369" spans="1:30" ht="11.25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  <c r="AA369" s="111"/>
      <c r="AB369" s="111"/>
      <c r="AC369" s="111"/>
      <c r="AD369" s="339"/>
    </row>
    <row r="370" spans="1:30" ht="11.25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339"/>
    </row>
    <row r="371" spans="1:30" ht="11.25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  <c r="AA371" s="111"/>
      <c r="AB371" s="111"/>
      <c r="AC371" s="111"/>
      <c r="AD371" s="339"/>
    </row>
    <row r="372" spans="1:30" ht="11.25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  <c r="AD372" s="339"/>
    </row>
    <row r="373" spans="1:30" ht="11.25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  <c r="AA373" s="111"/>
      <c r="AB373" s="111"/>
      <c r="AC373" s="111"/>
      <c r="AD373" s="339"/>
    </row>
    <row r="374" spans="1:30" ht="11.25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1"/>
      <c r="AD374" s="339"/>
    </row>
    <row r="375" spans="1:30" ht="11.25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  <c r="AA375" s="111"/>
      <c r="AB375" s="111"/>
      <c r="AC375" s="111"/>
      <c r="AD375" s="339"/>
    </row>
    <row r="376" spans="1:30" ht="11.25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  <c r="AD376" s="339"/>
    </row>
    <row r="377" spans="1:30" ht="11.25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  <c r="AA377" s="111"/>
      <c r="AB377" s="111"/>
      <c r="AC377" s="111"/>
      <c r="AD377" s="339"/>
    </row>
    <row r="378" spans="1:30" ht="11.25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  <c r="AA378" s="111"/>
      <c r="AB378" s="111"/>
      <c r="AC378" s="111"/>
      <c r="AD378" s="339"/>
    </row>
    <row r="379" spans="1:30" ht="11.25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  <c r="AD379" s="339"/>
    </row>
    <row r="380" spans="1:30" ht="11.25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  <c r="AA380" s="111"/>
      <c r="AB380" s="111"/>
      <c r="AC380" s="111"/>
      <c r="AD380" s="339"/>
    </row>
    <row r="381" spans="1:30" ht="11.25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  <c r="AA381" s="111"/>
      <c r="AB381" s="111"/>
      <c r="AC381" s="111"/>
      <c r="AD381" s="339"/>
    </row>
    <row r="382" spans="1:30" ht="11.25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  <c r="AD382" s="339"/>
    </row>
    <row r="383" spans="1:30" ht="11.25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  <c r="AD383" s="339"/>
    </row>
    <row r="384" spans="1:30" ht="11.25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  <c r="AA384" s="111"/>
      <c r="AB384" s="111"/>
      <c r="AC384" s="111"/>
      <c r="AD384" s="339"/>
    </row>
    <row r="385" spans="1:30" ht="11.25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  <c r="AA385" s="111"/>
      <c r="AB385" s="111"/>
      <c r="AC385" s="111"/>
      <c r="AD385" s="339"/>
    </row>
    <row r="386" spans="1:30" ht="11.25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  <c r="AD386" s="339"/>
    </row>
    <row r="387" spans="1:30" ht="11.25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1"/>
      <c r="AD387" s="339"/>
    </row>
    <row r="388" spans="1:30" ht="11.25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339"/>
    </row>
    <row r="389" spans="1:30" ht="11.25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  <c r="AA389" s="111"/>
      <c r="AB389" s="111"/>
      <c r="AC389" s="111"/>
      <c r="AD389" s="339"/>
    </row>
    <row r="390" spans="1:30" ht="11.25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  <c r="AA390" s="111"/>
      <c r="AB390" s="111"/>
      <c r="AC390" s="111"/>
      <c r="AD390" s="339"/>
    </row>
    <row r="391" spans="1:30" ht="11.25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  <c r="AA391" s="111"/>
      <c r="AB391" s="111"/>
      <c r="AC391" s="111"/>
      <c r="AD391" s="339"/>
    </row>
    <row r="392" spans="1:30" ht="11.25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  <c r="AA392" s="111"/>
      <c r="AB392" s="111"/>
      <c r="AC392" s="111"/>
      <c r="AD392" s="339"/>
    </row>
    <row r="393" spans="1:30" ht="11.25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  <c r="AA393" s="111"/>
      <c r="AB393" s="111"/>
      <c r="AC393" s="111"/>
      <c r="AD393" s="339"/>
    </row>
    <row r="394" spans="1:30" ht="11.25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  <c r="AA394" s="111"/>
      <c r="AB394" s="111"/>
      <c r="AC394" s="111"/>
      <c r="AD394" s="339"/>
    </row>
    <row r="395" spans="1:30" ht="11.25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  <c r="AA395" s="111"/>
      <c r="AB395" s="111"/>
      <c r="AC395" s="111"/>
      <c r="AD395" s="339"/>
    </row>
    <row r="396" spans="1:30" ht="11.25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1"/>
      <c r="AC396" s="111"/>
      <c r="AD396" s="339"/>
    </row>
    <row r="397" spans="1:30" ht="11.25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111"/>
      <c r="AC397" s="111"/>
      <c r="AD397" s="339"/>
    </row>
    <row r="398" spans="1:30" ht="11.25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  <c r="AA398" s="111"/>
      <c r="AB398" s="111"/>
      <c r="AC398" s="111"/>
      <c r="AD398" s="339"/>
    </row>
    <row r="399" spans="1:30" ht="11.25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  <c r="AA399" s="111"/>
      <c r="AB399" s="111"/>
      <c r="AC399" s="111"/>
      <c r="AD399" s="339"/>
    </row>
    <row r="400" spans="1:30" ht="11.25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339"/>
    </row>
    <row r="401" spans="1:30" ht="11.25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  <c r="AA401" s="111"/>
      <c r="AB401" s="111"/>
      <c r="AC401" s="111"/>
      <c r="AD401" s="339"/>
    </row>
    <row r="402" spans="1:30" ht="11.25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111"/>
      <c r="AC402" s="111"/>
      <c r="AD402" s="339"/>
    </row>
    <row r="403" spans="1:30" ht="11.25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  <c r="AA403" s="111"/>
      <c r="AB403" s="111"/>
      <c r="AC403" s="111"/>
      <c r="AD403" s="339"/>
    </row>
    <row r="404" spans="1:30" ht="11.25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  <c r="AA404" s="111"/>
      <c r="AB404" s="111"/>
      <c r="AC404" s="111"/>
      <c r="AD404" s="339"/>
    </row>
    <row r="405" spans="1:30" ht="11.25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  <c r="AA405" s="111"/>
      <c r="AB405" s="111"/>
      <c r="AC405" s="111"/>
      <c r="AD405" s="339"/>
    </row>
    <row r="406" spans="1:30" ht="11.25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1"/>
      <c r="AC406" s="111"/>
      <c r="AD406" s="339"/>
    </row>
    <row r="407" spans="1:30" ht="11.25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  <c r="AA407" s="111"/>
      <c r="AB407" s="111"/>
      <c r="AC407" s="111"/>
      <c r="AD407" s="339"/>
    </row>
    <row r="408" spans="1:30" ht="11.2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  <c r="AA408" s="111"/>
      <c r="AB408" s="111"/>
      <c r="AC408" s="111"/>
      <c r="AD408" s="339"/>
    </row>
    <row r="409" spans="1:30" ht="11.2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  <c r="AA409" s="111"/>
      <c r="AB409" s="111"/>
      <c r="AC409" s="111"/>
      <c r="AD409" s="339"/>
    </row>
    <row r="410" spans="1:30" ht="11.25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  <c r="AA410" s="111"/>
      <c r="AB410" s="111"/>
      <c r="AC410" s="111"/>
      <c r="AD410" s="339"/>
    </row>
    <row r="411" spans="1:30" ht="11.25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  <c r="AA411" s="111"/>
      <c r="AB411" s="111"/>
      <c r="AC411" s="111"/>
      <c r="AD411" s="339"/>
    </row>
    <row r="412" spans="1:30" ht="11.25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  <c r="AA412" s="111"/>
      <c r="AB412" s="111"/>
      <c r="AC412" s="111"/>
      <c r="AD412" s="339"/>
    </row>
    <row r="413" spans="1:30" ht="11.25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  <c r="AA413" s="111"/>
      <c r="AB413" s="111"/>
      <c r="AC413" s="111"/>
      <c r="AD413" s="339"/>
    </row>
    <row r="414" spans="1:30" ht="11.25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  <c r="AA414" s="111"/>
      <c r="AB414" s="111"/>
      <c r="AC414" s="111"/>
      <c r="AD414" s="339"/>
    </row>
    <row r="415" spans="1:30" ht="11.2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  <c r="AA415" s="111"/>
      <c r="AB415" s="111"/>
      <c r="AC415" s="111"/>
      <c r="AD415" s="339"/>
    </row>
    <row r="416" spans="1:30" ht="11.25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  <c r="AA416" s="111"/>
      <c r="AB416" s="111"/>
      <c r="AC416" s="111"/>
      <c r="AD416" s="339"/>
    </row>
    <row r="417" spans="1:30" ht="11.25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  <c r="AA417" s="111"/>
      <c r="AB417" s="111"/>
      <c r="AC417" s="111"/>
      <c r="AD417" s="339"/>
    </row>
    <row r="418" spans="1:30" ht="11.25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  <c r="AA418" s="111"/>
      <c r="AB418" s="111"/>
      <c r="AC418" s="111"/>
      <c r="AD418" s="339"/>
    </row>
    <row r="419" spans="1:30" ht="11.25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  <c r="AA419" s="111"/>
      <c r="AB419" s="111"/>
      <c r="AC419" s="111"/>
      <c r="AD419" s="339"/>
    </row>
    <row r="420" spans="1:30" ht="11.25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  <c r="AA420" s="111"/>
      <c r="AB420" s="111"/>
      <c r="AC420" s="111"/>
      <c r="AD420" s="339"/>
    </row>
    <row r="421" spans="1:30" ht="11.25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  <c r="AA421" s="111"/>
      <c r="AB421" s="111"/>
      <c r="AC421" s="111"/>
      <c r="AD421" s="339"/>
    </row>
    <row r="422" spans="1:30" ht="11.25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  <c r="AA422" s="111"/>
      <c r="AB422" s="111"/>
      <c r="AC422" s="111"/>
      <c r="AD422" s="339"/>
    </row>
    <row r="423" spans="1:30" ht="11.25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  <c r="AA423" s="111"/>
      <c r="AB423" s="111"/>
      <c r="AC423" s="111"/>
      <c r="AD423" s="339"/>
    </row>
    <row r="424" spans="1:30" ht="11.25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1"/>
      <c r="AD424" s="339"/>
    </row>
    <row r="425" spans="1:30" ht="11.25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  <c r="AA425" s="111"/>
      <c r="AB425" s="111"/>
      <c r="AC425" s="111"/>
      <c r="AD425" s="339"/>
    </row>
    <row r="426" spans="1:30" ht="11.25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  <c r="AA426" s="111"/>
      <c r="AB426" s="111"/>
      <c r="AC426" s="111"/>
      <c r="AD426" s="339"/>
    </row>
    <row r="427" spans="1:30" ht="11.25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  <c r="AA427" s="111"/>
      <c r="AB427" s="111"/>
      <c r="AC427" s="111"/>
      <c r="AD427" s="339"/>
    </row>
    <row r="428" spans="1:30" ht="11.25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  <c r="AA428" s="111"/>
      <c r="AB428" s="111"/>
      <c r="AC428" s="111"/>
      <c r="AD428" s="339"/>
    </row>
    <row r="429" spans="1:30" ht="11.25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  <c r="AA429" s="111"/>
      <c r="AB429" s="111"/>
      <c r="AC429" s="111"/>
      <c r="AD429" s="339"/>
    </row>
    <row r="430" spans="1:30" ht="11.25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  <c r="AA430" s="111"/>
      <c r="AB430" s="111"/>
      <c r="AC430" s="111"/>
      <c r="AD430" s="339"/>
    </row>
    <row r="431" spans="1:30" ht="11.25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  <c r="AA431" s="111"/>
      <c r="AB431" s="111"/>
      <c r="AC431" s="111"/>
      <c r="AD431" s="339"/>
    </row>
    <row r="432" spans="1:30" ht="11.25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  <c r="AA432" s="111"/>
      <c r="AB432" s="111"/>
      <c r="AC432" s="111"/>
      <c r="AD432" s="339"/>
    </row>
    <row r="433" spans="1:30" ht="11.25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339"/>
    </row>
    <row r="434" spans="1:30" ht="11.25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  <c r="AA434" s="111"/>
      <c r="AB434" s="111"/>
      <c r="AC434" s="111"/>
      <c r="AD434" s="339"/>
    </row>
    <row r="435" spans="1:30" ht="11.25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  <c r="AA435" s="111"/>
      <c r="AB435" s="111"/>
      <c r="AC435" s="111"/>
      <c r="AD435" s="339"/>
    </row>
    <row r="436" spans="1:30" ht="11.25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  <c r="AA436" s="111"/>
      <c r="AB436" s="111"/>
      <c r="AC436" s="111"/>
      <c r="AD436" s="339"/>
    </row>
    <row r="437" spans="1:30" ht="11.25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  <c r="AA437" s="111"/>
      <c r="AB437" s="111"/>
      <c r="AC437" s="111"/>
      <c r="AD437" s="339"/>
    </row>
    <row r="438" spans="1:30" ht="11.25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  <c r="AA438" s="111"/>
      <c r="AB438" s="111"/>
      <c r="AC438" s="111"/>
      <c r="AD438" s="339"/>
    </row>
    <row r="439" spans="1:30" ht="11.25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  <c r="AA439" s="111"/>
      <c r="AB439" s="111"/>
      <c r="AC439" s="111"/>
      <c r="AD439" s="339"/>
    </row>
    <row r="440" spans="1:30" ht="11.25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1"/>
      <c r="AD440" s="339"/>
    </row>
    <row r="441" spans="1:30" ht="11.25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  <c r="AA441" s="111"/>
      <c r="AB441" s="111"/>
      <c r="AC441" s="111"/>
      <c r="AD441" s="339"/>
    </row>
    <row r="442" spans="1:30" ht="11.25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  <c r="AA442" s="111"/>
      <c r="AB442" s="111"/>
      <c r="AC442" s="111"/>
      <c r="AD442" s="339"/>
    </row>
    <row r="443" spans="1:30" ht="11.25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  <c r="AA443" s="111"/>
      <c r="AB443" s="111"/>
      <c r="AC443" s="111"/>
      <c r="AD443" s="339"/>
    </row>
    <row r="444" spans="1:30" ht="11.25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  <c r="AA444" s="111"/>
      <c r="AB444" s="111"/>
      <c r="AC444" s="111"/>
      <c r="AD444" s="339"/>
    </row>
    <row r="445" spans="1:30" ht="11.25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  <c r="AA445" s="111"/>
      <c r="AB445" s="111"/>
      <c r="AC445" s="111"/>
      <c r="AD445" s="339"/>
    </row>
    <row r="446" spans="1:30" ht="11.25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  <c r="AA446" s="111"/>
      <c r="AB446" s="111"/>
      <c r="AC446" s="111"/>
      <c r="AD446" s="339"/>
    </row>
    <row r="447" spans="1:30" ht="11.25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  <c r="AA447" s="111"/>
      <c r="AB447" s="111"/>
      <c r="AC447" s="111"/>
      <c r="AD447" s="339"/>
    </row>
    <row r="448" spans="1:30" ht="11.25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1"/>
      <c r="AD448" s="339"/>
    </row>
    <row r="449" spans="1:30" ht="11.25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  <c r="AA449" s="111"/>
      <c r="AB449" s="111"/>
      <c r="AC449" s="111"/>
      <c r="AD449" s="339"/>
    </row>
    <row r="450" spans="1:30" ht="11.25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  <c r="AA450" s="111"/>
      <c r="AB450" s="111"/>
      <c r="AC450" s="111"/>
      <c r="AD450" s="339"/>
    </row>
    <row r="451" spans="1:30" ht="11.25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  <c r="AA451" s="111"/>
      <c r="AB451" s="111"/>
      <c r="AC451" s="111"/>
      <c r="AD451" s="339"/>
    </row>
    <row r="452" spans="1:30" ht="11.25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  <c r="AA452" s="111"/>
      <c r="AB452" s="111"/>
      <c r="AC452" s="111"/>
      <c r="AD452" s="339"/>
    </row>
    <row r="453" spans="1:30" ht="11.25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  <c r="AA453" s="111"/>
      <c r="AB453" s="111"/>
      <c r="AC453" s="111"/>
      <c r="AD453" s="339"/>
    </row>
    <row r="454" spans="1:30" ht="11.25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  <c r="AA454" s="111"/>
      <c r="AB454" s="111"/>
      <c r="AC454" s="111"/>
      <c r="AD454" s="339"/>
    </row>
    <row r="455" spans="1:30" ht="11.25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  <c r="AA455" s="111"/>
      <c r="AB455" s="111"/>
      <c r="AC455" s="111"/>
      <c r="AD455" s="339"/>
    </row>
    <row r="456" spans="1:30" ht="11.25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  <c r="AA456" s="111"/>
      <c r="AB456" s="111"/>
      <c r="AC456" s="111"/>
      <c r="AD456" s="339"/>
    </row>
    <row r="457" spans="1:30" ht="11.25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  <c r="AA457" s="111"/>
      <c r="AB457" s="111"/>
      <c r="AC457" s="111"/>
      <c r="AD457" s="339"/>
    </row>
    <row r="458" spans="1:30" ht="11.25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  <c r="AA458" s="111"/>
      <c r="AB458" s="111"/>
      <c r="AC458" s="111"/>
      <c r="AD458" s="339"/>
    </row>
    <row r="459" spans="1:30" ht="11.25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  <c r="AA459" s="111"/>
      <c r="AB459" s="111"/>
      <c r="AC459" s="111"/>
      <c r="AD459" s="339"/>
    </row>
    <row r="460" spans="1:30" ht="11.25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  <c r="AA460" s="111"/>
      <c r="AB460" s="111"/>
      <c r="AC460" s="111"/>
      <c r="AD460" s="339"/>
    </row>
    <row r="461" spans="1:30" ht="11.25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  <c r="AA461" s="111"/>
      <c r="AB461" s="111"/>
      <c r="AC461" s="111"/>
      <c r="AD461" s="339"/>
    </row>
    <row r="462" spans="1:30" ht="11.25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  <c r="AA462" s="111"/>
      <c r="AB462" s="111"/>
      <c r="AC462" s="111"/>
      <c r="AD462" s="339"/>
    </row>
    <row r="463" spans="1:30" ht="11.25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  <c r="AA463" s="111"/>
      <c r="AB463" s="111"/>
      <c r="AC463" s="111"/>
      <c r="AD463" s="339"/>
    </row>
    <row r="464" spans="1:30" ht="11.25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  <c r="AA464" s="111"/>
      <c r="AB464" s="111"/>
      <c r="AC464" s="111"/>
      <c r="AD464" s="339"/>
    </row>
    <row r="465" spans="1:30" ht="11.25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  <c r="AA465" s="111"/>
      <c r="AB465" s="111"/>
      <c r="AC465" s="111"/>
      <c r="AD465" s="339"/>
    </row>
    <row r="466" spans="1:30" ht="11.25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  <c r="AA466" s="111"/>
      <c r="AB466" s="111"/>
      <c r="AC466" s="111"/>
      <c r="AD466" s="339"/>
    </row>
    <row r="467" spans="1:30" ht="11.25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  <c r="AA467" s="111"/>
      <c r="AB467" s="111"/>
      <c r="AC467" s="111"/>
      <c r="AD467" s="339"/>
    </row>
    <row r="468" spans="1:30" ht="11.25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  <c r="AA468" s="111"/>
      <c r="AB468" s="111"/>
      <c r="AC468" s="111"/>
      <c r="AD468" s="339"/>
    </row>
    <row r="469" spans="1:30" ht="11.25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  <c r="AA469" s="111"/>
      <c r="AB469" s="111"/>
      <c r="AC469" s="111"/>
      <c r="AD469" s="339"/>
    </row>
    <row r="470" spans="1:30" ht="11.25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  <c r="AA470" s="111"/>
      <c r="AB470" s="111"/>
      <c r="AC470" s="111"/>
      <c r="AD470" s="339"/>
    </row>
    <row r="471" spans="1:30" ht="11.25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  <c r="AA471" s="111"/>
      <c r="AB471" s="111"/>
      <c r="AC471" s="111"/>
      <c r="AD471" s="339"/>
    </row>
    <row r="472" spans="1:30" ht="11.2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  <c r="AA472" s="111"/>
      <c r="AB472" s="111"/>
      <c r="AC472" s="111"/>
      <c r="AD472" s="339"/>
    </row>
    <row r="473" spans="1:30" ht="11.25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  <c r="AA473" s="111"/>
      <c r="AB473" s="111"/>
      <c r="AC473" s="111"/>
      <c r="AD473" s="339"/>
    </row>
    <row r="474" spans="1:30" ht="11.25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  <c r="AA474" s="111"/>
      <c r="AB474" s="111"/>
      <c r="AC474" s="111"/>
      <c r="AD474" s="339"/>
    </row>
    <row r="475" spans="1:30" ht="11.25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  <c r="AA475" s="111"/>
      <c r="AB475" s="111"/>
      <c r="AC475" s="111"/>
      <c r="AD475" s="339"/>
    </row>
    <row r="476" spans="1:30" ht="11.25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  <c r="AA476" s="111"/>
      <c r="AB476" s="111"/>
      <c r="AC476" s="111"/>
      <c r="AD476" s="339"/>
    </row>
    <row r="477" spans="1:30" ht="11.25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  <c r="AA477" s="111"/>
      <c r="AB477" s="111"/>
      <c r="AC477" s="111"/>
      <c r="AD477" s="339"/>
    </row>
    <row r="478" spans="1:30" ht="11.25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  <c r="AA478" s="111"/>
      <c r="AB478" s="111"/>
      <c r="AC478" s="111"/>
      <c r="AD478" s="339"/>
    </row>
    <row r="479" spans="1:30" ht="11.25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  <c r="AA479" s="111"/>
      <c r="AB479" s="111"/>
      <c r="AC479" s="111"/>
      <c r="AD479" s="339"/>
    </row>
    <row r="480" spans="1:30" ht="11.25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  <c r="AA480" s="111"/>
      <c r="AB480" s="111"/>
      <c r="AC480" s="111"/>
      <c r="AD480" s="339"/>
    </row>
    <row r="481" spans="1:30" ht="11.25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  <c r="AA481" s="111"/>
      <c r="AB481" s="111"/>
      <c r="AC481" s="111"/>
      <c r="AD481" s="339"/>
    </row>
    <row r="482" spans="1:30" ht="11.25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  <c r="AA482" s="111"/>
      <c r="AB482" s="111"/>
      <c r="AC482" s="111"/>
      <c r="AD482" s="339"/>
    </row>
    <row r="483" spans="1:30" ht="11.25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339"/>
    </row>
    <row r="484" spans="1:30" ht="11.25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339"/>
    </row>
    <row r="485" spans="1:30" ht="11.25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  <c r="AA485" s="111"/>
      <c r="AB485" s="111"/>
      <c r="AC485" s="111"/>
      <c r="AD485" s="339"/>
    </row>
    <row r="486" spans="1:30" ht="11.25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339"/>
    </row>
    <row r="487" spans="1:30" ht="11.25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  <c r="AA487" s="111"/>
      <c r="AB487" s="111"/>
      <c r="AC487" s="111"/>
      <c r="AD487" s="339"/>
    </row>
    <row r="488" spans="1:30" ht="11.25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  <c r="AA488" s="111"/>
      <c r="AB488" s="111"/>
      <c r="AC488" s="111"/>
      <c r="AD488" s="339"/>
    </row>
    <row r="489" spans="1:30" ht="11.25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  <c r="AA489" s="111"/>
      <c r="AB489" s="111"/>
      <c r="AC489" s="111"/>
      <c r="AD489" s="339"/>
    </row>
    <row r="490" spans="1:30" ht="11.25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  <c r="AA490" s="111"/>
      <c r="AB490" s="111"/>
      <c r="AC490" s="111"/>
      <c r="AD490" s="339"/>
    </row>
    <row r="491" spans="1:30" ht="11.25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  <c r="AA491" s="111"/>
      <c r="AB491" s="111"/>
      <c r="AC491" s="111"/>
      <c r="AD491" s="339"/>
    </row>
    <row r="492" spans="1:30" ht="11.25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  <c r="AA492" s="111"/>
      <c r="AB492" s="111"/>
      <c r="AC492" s="111"/>
      <c r="AD492" s="339"/>
    </row>
    <row r="493" spans="1:30" ht="11.25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  <c r="AA493" s="111"/>
      <c r="AB493" s="111"/>
      <c r="AC493" s="111"/>
      <c r="AD493" s="339"/>
    </row>
    <row r="494" spans="1:30" ht="11.25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  <c r="AA494" s="111"/>
      <c r="AB494" s="111"/>
      <c r="AC494" s="111"/>
      <c r="AD494" s="339"/>
    </row>
    <row r="495" spans="1:30" ht="11.25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339"/>
    </row>
    <row r="496" spans="1:30" ht="11.25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339"/>
    </row>
    <row r="497" spans="1:30" ht="11.25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339"/>
    </row>
    <row r="498" spans="1:30" ht="11.25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  <c r="AA498" s="111"/>
      <c r="AB498" s="111"/>
      <c r="AC498" s="111"/>
      <c r="AD498" s="339"/>
    </row>
    <row r="499" spans="1:30" ht="11.25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  <c r="AA499" s="111"/>
      <c r="AB499" s="111"/>
      <c r="AC499" s="111"/>
      <c r="AD499" s="339"/>
    </row>
    <row r="500" spans="1:30" ht="11.25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  <c r="AA500" s="111"/>
      <c r="AB500" s="111"/>
      <c r="AC500" s="111"/>
      <c r="AD500" s="339"/>
    </row>
    <row r="501" spans="1:30" ht="11.25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  <c r="AA501" s="111"/>
      <c r="AB501" s="111"/>
      <c r="AC501" s="111"/>
      <c r="AD501" s="339"/>
    </row>
    <row r="502" spans="1:30" ht="11.25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  <c r="AA502" s="111"/>
      <c r="AB502" s="111"/>
      <c r="AC502" s="111"/>
      <c r="AD502" s="339"/>
    </row>
    <row r="503" spans="1:30" ht="11.25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339"/>
    </row>
    <row r="504" spans="1:30" ht="11.25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  <c r="AA504" s="111"/>
      <c r="AB504" s="111"/>
      <c r="AC504" s="111"/>
      <c r="AD504" s="339"/>
    </row>
    <row r="505" spans="1:30" ht="11.25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  <c r="AA505" s="111"/>
      <c r="AB505" s="111"/>
      <c r="AC505" s="111"/>
      <c r="AD505" s="339"/>
    </row>
    <row r="506" spans="1:30" ht="11.25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  <c r="AA506" s="111"/>
      <c r="AB506" s="111"/>
      <c r="AC506" s="111"/>
      <c r="AD506" s="339"/>
    </row>
    <row r="507" spans="1:30" ht="11.25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  <c r="AA507" s="111"/>
      <c r="AB507" s="111"/>
      <c r="AC507" s="111"/>
      <c r="AD507" s="339"/>
    </row>
    <row r="508" spans="1:30" ht="11.25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  <c r="AA508" s="111"/>
      <c r="AB508" s="111"/>
      <c r="AC508" s="111"/>
      <c r="AD508" s="339"/>
    </row>
    <row r="509" spans="1:30" ht="11.25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  <c r="AA509" s="111"/>
      <c r="AB509" s="111"/>
      <c r="AC509" s="111"/>
      <c r="AD509" s="339"/>
    </row>
    <row r="510" spans="1:30" ht="11.25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  <c r="AA510" s="111"/>
      <c r="AB510" s="111"/>
      <c r="AC510" s="111"/>
      <c r="AD510" s="339"/>
    </row>
    <row r="511" spans="1:30" ht="11.25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  <c r="AA511" s="111"/>
      <c r="AB511" s="111"/>
      <c r="AC511" s="111"/>
      <c r="AD511" s="339"/>
    </row>
    <row r="512" spans="1:30" ht="11.25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  <c r="AA512" s="111"/>
      <c r="AB512" s="111"/>
      <c r="AC512" s="111"/>
      <c r="AD512" s="339"/>
    </row>
    <row r="513" spans="1:30" ht="11.25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  <c r="AA513" s="111"/>
      <c r="AB513" s="111"/>
      <c r="AC513" s="111"/>
      <c r="AD513" s="339"/>
    </row>
    <row r="514" spans="1:30" ht="11.25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  <c r="AA514" s="111"/>
      <c r="AB514" s="111"/>
      <c r="AC514" s="111"/>
      <c r="AD514" s="339"/>
    </row>
    <row r="515" spans="1:30" ht="11.25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  <c r="AA515" s="111"/>
      <c r="AB515" s="111"/>
      <c r="AC515" s="111"/>
      <c r="AD515" s="339"/>
    </row>
    <row r="516" spans="1:30" ht="11.25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  <c r="AA516" s="111"/>
      <c r="AB516" s="111"/>
      <c r="AC516" s="111"/>
      <c r="AD516" s="339"/>
    </row>
    <row r="517" spans="1:30" ht="11.25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  <c r="AA517" s="111"/>
      <c r="AB517" s="111"/>
      <c r="AC517" s="111"/>
      <c r="AD517" s="339"/>
    </row>
    <row r="518" spans="1:30" ht="11.25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  <c r="AA518" s="111"/>
      <c r="AB518" s="111"/>
      <c r="AC518" s="111"/>
      <c r="AD518" s="339"/>
    </row>
    <row r="519" spans="1:30" ht="11.25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  <c r="AA519" s="111"/>
      <c r="AB519" s="111"/>
      <c r="AC519" s="111"/>
      <c r="AD519" s="339"/>
    </row>
    <row r="520" spans="1:30" ht="11.25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  <c r="AA520" s="111"/>
      <c r="AB520" s="111"/>
      <c r="AC520" s="111"/>
      <c r="AD520" s="339"/>
    </row>
    <row r="521" spans="1:30" ht="11.25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  <c r="AA521" s="111"/>
      <c r="AB521" s="111"/>
      <c r="AC521" s="111"/>
      <c r="AD521" s="339"/>
    </row>
    <row r="522" spans="1:30" ht="11.25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  <c r="AA522" s="111"/>
      <c r="AB522" s="111"/>
      <c r="AC522" s="111"/>
      <c r="AD522" s="339"/>
    </row>
    <row r="523" spans="1:30" ht="11.25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  <c r="AA523" s="111"/>
      <c r="AB523" s="111"/>
      <c r="AC523" s="111"/>
      <c r="AD523" s="339"/>
    </row>
    <row r="524" spans="1:30" ht="11.25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  <c r="AA524" s="111"/>
      <c r="AB524" s="111"/>
      <c r="AC524" s="111"/>
      <c r="AD524" s="339"/>
    </row>
    <row r="525" spans="1:30" ht="11.25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  <c r="AA525" s="111"/>
      <c r="AB525" s="111"/>
      <c r="AC525" s="111"/>
      <c r="AD525" s="339"/>
    </row>
    <row r="526" spans="1:30" ht="11.25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  <c r="AA526" s="111"/>
      <c r="AB526" s="111"/>
      <c r="AC526" s="111"/>
      <c r="AD526" s="339"/>
    </row>
    <row r="527" spans="1:30" ht="11.25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  <c r="AA527" s="111"/>
      <c r="AB527" s="111"/>
      <c r="AC527" s="111"/>
      <c r="AD527" s="339"/>
    </row>
    <row r="528" spans="1:30" ht="11.25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  <c r="AA528" s="111"/>
      <c r="AB528" s="111"/>
      <c r="AC528" s="111"/>
      <c r="AD528" s="339"/>
    </row>
    <row r="529" spans="1:30" ht="11.25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  <c r="AA529" s="111"/>
      <c r="AB529" s="111"/>
      <c r="AC529" s="111"/>
      <c r="AD529" s="339"/>
    </row>
    <row r="530" spans="1:30" ht="11.25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  <c r="AA530" s="111"/>
      <c r="AB530" s="111"/>
      <c r="AC530" s="111"/>
      <c r="AD530" s="339"/>
    </row>
    <row r="531" spans="1:30" ht="11.25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  <c r="AA531" s="111"/>
      <c r="AB531" s="111"/>
      <c r="AC531" s="111"/>
      <c r="AD531" s="339"/>
    </row>
    <row r="532" spans="1:30" ht="11.25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  <c r="AA532" s="111"/>
      <c r="AB532" s="111"/>
      <c r="AC532" s="111"/>
      <c r="AD532" s="339"/>
    </row>
    <row r="533" spans="1:30" ht="11.25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  <c r="AA533" s="111"/>
      <c r="AB533" s="111"/>
      <c r="AC533" s="111"/>
      <c r="AD533" s="339"/>
    </row>
    <row r="534" spans="1:30" ht="11.25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  <c r="AA534" s="111"/>
      <c r="AB534" s="111"/>
      <c r="AC534" s="111"/>
      <c r="AD534" s="339"/>
    </row>
    <row r="535" spans="1:30" ht="11.25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  <c r="AA535" s="111"/>
      <c r="AB535" s="111"/>
      <c r="AC535" s="111"/>
      <c r="AD535" s="339"/>
    </row>
    <row r="536" spans="1:30" ht="11.25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  <c r="AA536" s="111"/>
      <c r="AB536" s="111"/>
      <c r="AC536" s="111"/>
      <c r="AD536" s="339"/>
    </row>
    <row r="537" spans="1:30" ht="11.25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  <c r="AA537" s="111"/>
      <c r="AB537" s="111"/>
      <c r="AC537" s="111"/>
      <c r="AD537" s="339"/>
    </row>
    <row r="538" spans="1:30" ht="11.25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  <c r="AA538" s="111"/>
      <c r="AB538" s="111"/>
      <c r="AC538" s="111"/>
      <c r="AD538" s="339"/>
    </row>
    <row r="539" spans="1:30" ht="11.25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  <c r="AA539" s="111"/>
      <c r="AB539" s="111"/>
      <c r="AC539" s="111"/>
      <c r="AD539" s="339"/>
    </row>
    <row r="540" spans="1:30" ht="11.25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  <c r="AA540" s="111"/>
      <c r="AB540" s="111"/>
      <c r="AC540" s="111"/>
      <c r="AD540" s="339"/>
    </row>
    <row r="541" spans="1:30" ht="11.25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  <c r="AA541" s="111"/>
      <c r="AB541" s="111"/>
      <c r="AC541" s="111"/>
      <c r="AD541" s="339"/>
    </row>
    <row r="542" spans="1:30" ht="11.25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  <c r="AA542" s="111"/>
      <c r="AB542" s="111"/>
      <c r="AC542" s="111"/>
      <c r="AD542" s="339"/>
    </row>
    <row r="543" spans="1:30" ht="11.25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  <c r="AA543" s="111"/>
      <c r="AB543" s="111"/>
      <c r="AC543" s="111"/>
      <c r="AD543" s="339"/>
    </row>
    <row r="544" spans="1:30" ht="11.25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  <c r="AA544" s="111"/>
      <c r="AB544" s="111"/>
      <c r="AC544" s="111"/>
      <c r="AD544" s="339"/>
    </row>
    <row r="545" spans="1:30" ht="11.25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  <c r="AA545" s="111"/>
      <c r="AB545" s="111"/>
      <c r="AC545" s="111"/>
      <c r="AD545" s="339"/>
    </row>
    <row r="546" spans="1:30" ht="11.25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  <c r="AA546" s="111"/>
      <c r="AB546" s="111"/>
      <c r="AC546" s="111"/>
      <c r="AD546" s="339"/>
    </row>
    <row r="547" spans="1:30" ht="11.25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  <c r="AA547" s="111"/>
      <c r="AB547" s="111"/>
      <c r="AC547" s="111"/>
      <c r="AD547" s="339"/>
    </row>
    <row r="548" spans="1:30" ht="11.25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  <c r="AA548" s="111"/>
      <c r="AB548" s="111"/>
      <c r="AC548" s="111"/>
      <c r="AD548" s="339"/>
    </row>
    <row r="549" spans="1:30" ht="11.25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  <c r="AA549" s="111"/>
      <c r="AB549" s="111"/>
      <c r="AC549" s="111"/>
      <c r="AD549" s="339"/>
    </row>
    <row r="550" spans="1:30" ht="11.25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  <c r="AA550" s="111"/>
      <c r="AB550" s="111"/>
      <c r="AC550" s="111"/>
      <c r="AD550" s="339"/>
    </row>
    <row r="551" spans="1:30" ht="11.25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  <c r="AA551" s="111"/>
      <c r="AB551" s="111"/>
      <c r="AC551" s="111"/>
      <c r="AD551" s="339"/>
    </row>
    <row r="552" spans="1:30" ht="11.25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  <c r="AA552" s="111"/>
      <c r="AB552" s="111"/>
      <c r="AC552" s="111"/>
      <c r="AD552" s="339"/>
    </row>
    <row r="553" spans="1:30" ht="11.25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  <c r="AA553" s="111"/>
      <c r="AB553" s="111"/>
      <c r="AC553" s="111"/>
      <c r="AD553" s="339"/>
    </row>
    <row r="554" spans="1:30" ht="11.25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  <c r="AA554" s="111"/>
      <c r="AB554" s="111"/>
      <c r="AC554" s="111"/>
      <c r="AD554" s="339"/>
    </row>
    <row r="555" spans="1:30" ht="11.25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  <c r="AA555" s="111"/>
      <c r="AB555" s="111"/>
      <c r="AC555" s="111"/>
      <c r="AD555" s="339"/>
    </row>
    <row r="556" spans="1:30" ht="11.25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  <c r="AA556" s="111"/>
      <c r="AB556" s="111"/>
      <c r="AC556" s="111"/>
      <c r="AD556" s="339"/>
    </row>
    <row r="557" spans="1:30" ht="11.25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  <c r="AA557" s="111"/>
      <c r="AB557" s="111"/>
      <c r="AC557" s="111"/>
      <c r="AD557" s="339"/>
    </row>
    <row r="558" spans="1:30" ht="11.25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  <c r="AA558" s="111"/>
      <c r="AB558" s="111"/>
      <c r="AC558" s="111"/>
      <c r="AD558" s="339"/>
    </row>
    <row r="559" spans="1:30" ht="11.25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  <c r="AA559" s="111"/>
      <c r="AB559" s="111"/>
      <c r="AC559" s="111"/>
      <c r="AD559" s="339"/>
    </row>
    <row r="560" spans="1:30" ht="11.25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  <c r="AA560" s="111"/>
      <c r="AB560" s="111"/>
      <c r="AC560" s="111"/>
      <c r="AD560" s="339"/>
    </row>
    <row r="561" spans="1:30" ht="11.25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  <c r="AA561" s="111"/>
      <c r="AB561" s="111"/>
      <c r="AC561" s="111"/>
      <c r="AD561" s="339"/>
    </row>
    <row r="562" spans="1:30" ht="11.25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  <c r="AA562" s="111"/>
      <c r="AB562" s="111"/>
      <c r="AC562" s="111"/>
      <c r="AD562" s="339"/>
    </row>
    <row r="563" spans="1:30" ht="11.25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  <c r="AA563" s="111"/>
      <c r="AB563" s="111"/>
      <c r="AC563" s="111"/>
      <c r="AD563" s="339"/>
    </row>
    <row r="564" spans="1:30" ht="11.25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  <c r="AA564" s="111"/>
      <c r="AB564" s="111"/>
      <c r="AC564" s="111"/>
      <c r="AD564" s="339"/>
    </row>
    <row r="565" spans="1:30" ht="11.25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  <c r="AA565" s="111"/>
      <c r="AB565" s="111"/>
      <c r="AC565" s="111"/>
      <c r="AD565" s="339"/>
    </row>
    <row r="566" spans="1:30" ht="11.25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  <c r="AA566" s="111"/>
      <c r="AB566" s="111"/>
      <c r="AC566" s="111"/>
      <c r="AD566" s="339"/>
    </row>
    <row r="567" spans="1:30" ht="11.25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  <c r="AA567" s="111"/>
      <c r="AB567" s="111"/>
      <c r="AC567" s="111"/>
      <c r="AD567" s="339"/>
    </row>
    <row r="568" spans="1:30" ht="11.25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  <c r="AA568" s="111"/>
      <c r="AB568" s="111"/>
      <c r="AC568" s="111"/>
      <c r="AD568" s="339"/>
    </row>
    <row r="569" spans="1:30" ht="11.25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  <c r="AA569" s="111"/>
      <c r="AB569" s="111"/>
      <c r="AC569" s="111"/>
      <c r="AD569" s="339"/>
    </row>
    <row r="570" spans="1:30" ht="11.25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  <c r="AA570" s="111"/>
      <c r="AB570" s="111"/>
      <c r="AC570" s="111"/>
      <c r="AD570" s="339"/>
    </row>
    <row r="571" spans="1:30" ht="11.25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  <c r="AA571" s="111"/>
      <c r="AB571" s="111"/>
      <c r="AC571" s="111"/>
      <c r="AD571" s="339"/>
    </row>
    <row r="572" spans="1:30" ht="11.25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  <c r="AA572" s="111"/>
      <c r="AB572" s="111"/>
      <c r="AC572" s="111"/>
      <c r="AD572" s="339"/>
    </row>
    <row r="573" spans="1:30" ht="11.25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  <c r="AA573" s="111"/>
      <c r="AB573" s="111"/>
      <c r="AC573" s="111"/>
      <c r="AD573" s="339"/>
    </row>
    <row r="574" spans="1:30" ht="11.25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  <c r="AA574" s="111"/>
      <c r="AB574" s="111"/>
      <c r="AC574" s="111"/>
      <c r="AD574" s="339"/>
    </row>
    <row r="575" spans="1:30" ht="11.25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  <c r="AA575" s="111"/>
      <c r="AB575" s="111"/>
      <c r="AC575" s="111"/>
      <c r="AD575" s="339"/>
    </row>
    <row r="576" spans="1:30" ht="11.25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  <c r="AA576" s="111"/>
      <c r="AB576" s="111"/>
      <c r="AC576" s="111"/>
      <c r="AD576" s="339"/>
    </row>
    <row r="577" spans="1:30" ht="11.25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  <c r="AA577" s="111"/>
      <c r="AB577" s="111"/>
      <c r="AC577" s="111"/>
      <c r="AD577" s="339"/>
    </row>
    <row r="578" spans="1:30" ht="11.25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  <c r="AA578" s="111"/>
      <c r="AB578" s="111"/>
      <c r="AC578" s="111"/>
      <c r="AD578" s="339"/>
    </row>
    <row r="579" spans="1:30" ht="11.25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  <c r="AA579" s="111"/>
      <c r="AB579" s="111"/>
      <c r="AC579" s="111"/>
      <c r="AD579" s="339"/>
    </row>
    <row r="580" spans="1:30" ht="11.25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  <c r="AA580" s="111"/>
      <c r="AB580" s="111"/>
      <c r="AC580" s="111"/>
      <c r="AD580" s="339"/>
    </row>
    <row r="581" spans="1:30" ht="11.25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  <c r="AA581" s="111"/>
      <c r="AB581" s="111"/>
      <c r="AC581" s="111"/>
      <c r="AD581" s="339"/>
    </row>
    <row r="582" spans="1:30" ht="11.25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  <c r="AA582" s="111"/>
      <c r="AB582" s="111"/>
      <c r="AC582" s="111"/>
      <c r="AD582" s="339"/>
    </row>
    <row r="583" spans="1:30" ht="11.25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  <c r="AA583" s="111"/>
      <c r="AB583" s="111"/>
      <c r="AC583" s="111"/>
      <c r="AD583" s="339"/>
    </row>
    <row r="584" spans="1:30" ht="11.25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  <c r="AA584" s="111"/>
      <c r="AB584" s="111"/>
      <c r="AC584" s="111"/>
      <c r="AD584" s="339"/>
    </row>
    <row r="585" spans="1:30" ht="11.25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  <c r="AA585" s="111"/>
      <c r="AB585" s="111"/>
      <c r="AC585" s="111"/>
      <c r="AD585" s="339"/>
    </row>
    <row r="586" spans="1:30" ht="11.25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  <c r="AA586" s="111"/>
      <c r="AB586" s="111"/>
      <c r="AC586" s="111"/>
      <c r="AD586" s="339"/>
    </row>
    <row r="587" spans="1:30" ht="11.25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  <c r="AA587" s="111"/>
      <c r="AB587" s="111"/>
      <c r="AC587" s="111"/>
      <c r="AD587" s="339"/>
    </row>
    <row r="588" spans="1:30" ht="11.25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  <c r="AA588" s="111"/>
      <c r="AB588" s="111"/>
      <c r="AC588" s="111"/>
      <c r="AD588" s="339"/>
    </row>
    <row r="589" spans="1:30" ht="11.25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  <c r="AA589" s="111"/>
      <c r="AB589" s="111"/>
      <c r="AC589" s="111"/>
      <c r="AD589" s="339"/>
    </row>
    <row r="590" spans="1:30" ht="11.25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  <c r="AA590" s="111"/>
      <c r="AB590" s="111"/>
      <c r="AC590" s="111"/>
      <c r="AD590" s="339"/>
    </row>
    <row r="591" spans="1:30" ht="11.25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  <c r="AA591" s="111"/>
      <c r="AB591" s="111"/>
      <c r="AC591" s="111"/>
      <c r="AD591" s="339"/>
    </row>
    <row r="592" spans="1:30" ht="11.25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  <c r="AA592" s="111"/>
      <c r="AB592" s="111"/>
      <c r="AC592" s="111"/>
      <c r="AD592" s="339"/>
    </row>
    <row r="593" spans="1:30" ht="11.25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  <c r="AA593" s="111"/>
      <c r="AB593" s="111"/>
      <c r="AC593" s="111"/>
      <c r="AD593" s="339"/>
    </row>
    <row r="594" spans="1:30" ht="11.25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  <c r="AA594" s="111"/>
      <c r="AB594" s="111"/>
      <c r="AC594" s="111"/>
      <c r="AD594" s="339"/>
    </row>
    <row r="595" spans="1:30" ht="11.25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  <c r="AA595" s="111"/>
      <c r="AB595" s="111"/>
      <c r="AC595" s="111"/>
      <c r="AD595" s="339"/>
    </row>
    <row r="596" spans="1:30" ht="11.25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  <c r="AA596" s="111"/>
      <c r="AB596" s="111"/>
      <c r="AC596" s="111"/>
      <c r="AD596" s="339"/>
    </row>
    <row r="597" spans="1:30" ht="11.25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  <c r="AA597" s="111"/>
      <c r="AB597" s="111"/>
      <c r="AC597" s="111"/>
      <c r="AD597" s="339"/>
    </row>
    <row r="598" spans="1:30" ht="11.25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  <c r="AA598" s="111"/>
      <c r="AB598" s="111"/>
      <c r="AC598" s="111"/>
      <c r="AD598" s="339"/>
    </row>
    <row r="599" spans="1:30" ht="11.25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  <c r="AA599" s="111"/>
      <c r="AB599" s="111"/>
      <c r="AC599" s="111"/>
      <c r="AD599" s="339"/>
    </row>
    <row r="600" spans="1:30" ht="11.25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  <c r="AA600" s="111"/>
      <c r="AB600" s="111"/>
      <c r="AC600" s="111"/>
      <c r="AD600" s="339"/>
    </row>
    <row r="601" spans="1:30" ht="11.25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  <c r="AA601" s="111"/>
      <c r="AB601" s="111"/>
      <c r="AC601" s="111"/>
      <c r="AD601" s="339"/>
    </row>
    <row r="602" spans="1:30" ht="11.25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  <c r="AA602" s="111"/>
      <c r="AB602" s="111"/>
      <c r="AC602" s="111"/>
      <c r="AD602" s="339"/>
    </row>
    <row r="603" spans="1:30" ht="11.25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  <c r="AA603" s="111"/>
      <c r="AB603" s="111"/>
      <c r="AC603" s="111"/>
      <c r="AD603" s="339"/>
    </row>
    <row r="604" spans="1:30" ht="11.25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  <c r="AA604" s="111"/>
      <c r="AB604" s="111"/>
      <c r="AC604" s="111"/>
      <c r="AD604" s="339"/>
    </row>
    <row r="605" spans="1:30" ht="11.25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  <c r="AA605" s="111"/>
      <c r="AB605" s="111"/>
      <c r="AC605" s="111"/>
      <c r="AD605" s="339"/>
    </row>
    <row r="606" spans="1:30" ht="11.25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  <c r="AA606" s="111"/>
      <c r="AB606" s="111"/>
      <c r="AC606" s="111"/>
      <c r="AD606" s="339"/>
    </row>
    <row r="607" spans="1:30" ht="11.25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  <c r="AA607" s="111"/>
      <c r="AB607" s="111"/>
      <c r="AC607" s="111"/>
      <c r="AD607" s="339"/>
    </row>
    <row r="608" spans="1:30" ht="11.25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  <c r="AA608" s="111"/>
      <c r="AB608" s="111"/>
      <c r="AC608" s="111"/>
      <c r="AD608" s="339"/>
    </row>
    <row r="609" spans="1:30" ht="11.25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  <c r="AA609" s="111"/>
      <c r="AB609" s="111"/>
      <c r="AC609" s="111"/>
      <c r="AD609" s="339"/>
    </row>
    <row r="610" spans="1:30" ht="11.25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  <c r="AA610" s="111"/>
      <c r="AB610" s="111"/>
      <c r="AC610" s="111"/>
      <c r="AD610" s="339"/>
    </row>
    <row r="611" spans="1:30" ht="11.25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  <c r="AA611" s="111"/>
      <c r="AB611" s="111"/>
      <c r="AC611" s="111"/>
      <c r="AD611" s="339"/>
    </row>
    <row r="612" spans="1:30" ht="11.25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  <c r="AA612" s="111"/>
      <c r="AB612" s="111"/>
      <c r="AC612" s="111"/>
      <c r="AD612" s="339"/>
    </row>
    <row r="613" spans="1:30" ht="11.25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  <c r="AA613" s="111"/>
      <c r="AB613" s="111"/>
      <c r="AC613" s="111"/>
      <c r="AD613" s="339"/>
    </row>
    <row r="614" spans="1:30" ht="11.25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  <c r="AA614" s="111"/>
      <c r="AB614" s="111"/>
      <c r="AC614" s="111"/>
      <c r="AD614" s="339"/>
    </row>
    <row r="615" spans="1:30" ht="11.25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  <c r="AA615" s="111"/>
      <c r="AB615" s="111"/>
      <c r="AC615" s="111"/>
      <c r="AD615" s="339"/>
    </row>
    <row r="616" spans="1:30" ht="11.25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  <c r="AA616" s="111"/>
      <c r="AB616" s="111"/>
      <c r="AC616" s="111"/>
      <c r="AD616" s="339"/>
    </row>
    <row r="617" spans="1:30" ht="11.25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  <c r="AA617" s="111"/>
      <c r="AB617" s="111"/>
      <c r="AC617" s="111"/>
      <c r="AD617" s="339"/>
    </row>
    <row r="618" spans="1:30" ht="11.25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  <c r="AA618" s="111"/>
      <c r="AB618" s="111"/>
      <c r="AC618" s="111"/>
      <c r="AD618" s="339"/>
    </row>
    <row r="619" spans="1:30" ht="11.25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  <c r="AA619" s="111"/>
      <c r="AB619" s="111"/>
      <c r="AC619" s="111"/>
      <c r="AD619" s="339"/>
    </row>
    <row r="620" spans="1:30" ht="11.25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  <c r="AA620" s="111"/>
      <c r="AB620" s="111"/>
      <c r="AC620" s="111"/>
      <c r="AD620" s="339"/>
    </row>
    <row r="621" spans="1:30" ht="11.25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  <c r="AA621" s="111"/>
      <c r="AB621" s="111"/>
      <c r="AC621" s="111"/>
      <c r="AD621" s="339"/>
    </row>
    <row r="622" spans="1:30" ht="11.25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  <c r="AA622" s="111"/>
      <c r="AB622" s="111"/>
      <c r="AC622" s="111"/>
      <c r="AD622" s="339"/>
    </row>
    <row r="623" spans="1:30" ht="11.25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  <c r="AA623" s="111"/>
      <c r="AB623" s="111"/>
      <c r="AC623" s="111"/>
      <c r="AD623" s="339"/>
    </row>
    <row r="624" spans="1:30" ht="11.25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  <c r="AA624" s="111"/>
      <c r="AB624" s="111"/>
      <c r="AC624" s="111"/>
      <c r="AD624" s="339"/>
    </row>
    <row r="625" spans="1:30" ht="11.25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  <c r="AA625" s="111"/>
      <c r="AB625" s="111"/>
      <c r="AC625" s="111"/>
      <c r="AD625" s="339"/>
    </row>
    <row r="626" spans="1:30" ht="11.25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  <c r="AA626" s="111"/>
      <c r="AB626" s="111"/>
      <c r="AC626" s="111"/>
      <c r="AD626" s="339"/>
    </row>
    <row r="627" spans="1:30" ht="11.25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  <c r="AA627" s="111"/>
      <c r="AB627" s="111"/>
      <c r="AC627" s="111"/>
      <c r="AD627" s="339"/>
    </row>
    <row r="628" spans="1:30" ht="11.25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  <c r="AA628" s="111"/>
      <c r="AB628" s="111"/>
      <c r="AC628" s="111"/>
      <c r="AD628" s="339"/>
    </row>
    <row r="629" spans="1:30" ht="11.25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  <c r="AA629" s="111"/>
      <c r="AB629" s="111"/>
      <c r="AC629" s="111"/>
      <c r="AD629" s="339"/>
    </row>
    <row r="630" spans="1:30" ht="11.25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  <c r="AA630" s="111"/>
      <c r="AB630" s="111"/>
      <c r="AC630" s="111"/>
      <c r="AD630" s="339"/>
    </row>
    <row r="631" spans="1:30" ht="11.25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  <c r="AA631" s="111"/>
      <c r="AB631" s="111"/>
      <c r="AC631" s="111"/>
      <c r="AD631" s="339"/>
    </row>
    <row r="632" spans="1:30" ht="11.25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  <c r="AA632" s="111"/>
      <c r="AB632" s="111"/>
      <c r="AC632" s="111"/>
      <c r="AD632" s="339"/>
    </row>
    <row r="633" spans="1:30" ht="11.25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  <c r="AA633" s="111"/>
      <c r="AB633" s="111"/>
      <c r="AC633" s="111"/>
      <c r="AD633" s="339"/>
    </row>
    <row r="634" spans="1:30" ht="11.25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  <c r="AA634" s="111"/>
      <c r="AB634" s="111"/>
      <c r="AC634" s="111"/>
      <c r="AD634" s="339"/>
    </row>
    <row r="635" spans="1:30" ht="11.25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  <c r="AA635" s="111"/>
      <c r="AB635" s="111"/>
      <c r="AC635" s="111"/>
      <c r="AD635" s="339"/>
    </row>
    <row r="636" spans="1:30" ht="11.25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  <c r="AA636" s="111"/>
      <c r="AB636" s="111"/>
      <c r="AC636" s="111"/>
      <c r="AD636" s="339"/>
    </row>
    <row r="637" spans="1:30" ht="11.25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  <c r="AA637" s="111"/>
      <c r="AB637" s="111"/>
      <c r="AC637" s="111"/>
      <c r="AD637" s="339"/>
    </row>
    <row r="638" spans="1:30" ht="11.25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  <c r="AA638" s="111"/>
      <c r="AB638" s="111"/>
      <c r="AC638" s="111"/>
      <c r="AD638" s="339"/>
    </row>
    <row r="639" spans="1:30" ht="11.25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  <c r="AA639" s="111"/>
      <c r="AB639" s="111"/>
      <c r="AC639" s="111"/>
      <c r="AD639" s="339"/>
    </row>
    <row r="640" spans="1:30" ht="11.25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  <c r="AA640" s="111"/>
      <c r="AB640" s="111"/>
      <c r="AC640" s="111"/>
      <c r="AD640" s="339"/>
    </row>
    <row r="641" spans="1:30" ht="11.25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  <c r="AA641" s="111"/>
      <c r="AB641" s="111"/>
      <c r="AC641" s="111"/>
      <c r="AD641" s="339"/>
    </row>
    <row r="642" spans="1:30" ht="11.25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  <c r="AA642" s="111"/>
      <c r="AB642" s="111"/>
      <c r="AC642" s="111"/>
      <c r="AD642" s="339"/>
    </row>
    <row r="643" spans="1:30" ht="11.25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  <c r="AA643" s="111"/>
      <c r="AB643" s="111"/>
      <c r="AC643" s="111"/>
      <c r="AD643" s="339"/>
    </row>
    <row r="644" spans="1:30" ht="11.25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  <c r="AA644" s="111"/>
      <c r="AB644" s="111"/>
      <c r="AC644" s="111"/>
      <c r="AD644" s="339"/>
    </row>
    <row r="645" spans="1:30" ht="11.25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  <c r="AA645" s="111"/>
      <c r="AB645" s="111"/>
      <c r="AC645" s="111"/>
      <c r="AD645" s="339"/>
    </row>
    <row r="646" spans="1:30" ht="11.25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  <c r="AA646" s="111"/>
      <c r="AB646" s="111"/>
      <c r="AC646" s="111"/>
      <c r="AD646" s="339"/>
    </row>
    <row r="647" spans="1:30" ht="11.25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  <c r="AA647" s="111"/>
      <c r="AB647" s="111"/>
      <c r="AC647" s="111"/>
      <c r="AD647" s="339"/>
    </row>
    <row r="648" spans="1:30" ht="11.25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  <c r="AA648" s="111"/>
      <c r="AB648" s="111"/>
      <c r="AC648" s="111"/>
      <c r="AD648" s="339"/>
    </row>
    <row r="649" spans="1:30" ht="11.25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  <c r="AA649" s="111"/>
      <c r="AB649" s="111"/>
      <c r="AC649" s="111"/>
      <c r="AD649" s="339"/>
    </row>
    <row r="650" spans="1:30" ht="11.25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  <c r="AA650" s="111"/>
      <c r="AB650" s="111"/>
      <c r="AC650" s="111"/>
      <c r="AD650" s="339"/>
    </row>
    <row r="651" spans="1:30" ht="11.25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  <c r="AA651" s="111"/>
      <c r="AB651" s="111"/>
      <c r="AC651" s="111"/>
      <c r="AD651" s="339"/>
    </row>
    <row r="652" spans="1:30" ht="11.25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  <c r="AA652" s="111"/>
      <c r="AB652" s="111"/>
      <c r="AC652" s="111"/>
      <c r="AD652" s="339"/>
    </row>
    <row r="653" spans="1:30" ht="11.25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  <c r="AA653" s="111"/>
      <c r="AB653" s="111"/>
      <c r="AC653" s="111"/>
      <c r="AD653" s="339"/>
    </row>
    <row r="654" spans="1:30" ht="11.25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  <c r="AA654" s="111"/>
      <c r="AB654" s="111"/>
      <c r="AC654" s="111"/>
      <c r="AD654" s="339"/>
    </row>
    <row r="655" spans="1:30" ht="11.25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  <c r="AA655" s="111"/>
      <c r="AB655" s="111"/>
      <c r="AC655" s="111"/>
      <c r="AD655" s="339"/>
    </row>
    <row r="656" spans="1:30" ht="11.25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  <c r="AA656" s="111"/>
      <c r="AB656" s="111"/>
      <c r="AC656" s="111"/>
      <c r="AD656" s="339"/>
    </row>
    <row r="657" spans="1:30" ht="11.25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  <c r="AA657" s="111"/>
      <c r="AB657" s="111"/>
      <c r="AC657" s="111"/>
      <c r="AD657" s="339"/>
    </row>
    <row r="658" spans="1:30" ht="11.25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  <c r="AA658" s="111"/>
      <c r="AB658" s="111"/>
      <c r="AC658" s="111"/>
      <c r="AD658" s="339"/>
    </row>
    <row r="659" spans="1:30" ht="11.25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  <c r="AA659" s="111"/>
      <c r="AB659" s="111"/>
      <c r="AC659" s="111"/>
      <c r="AD659" s="339"/>
    </row>
    <row r="660" spans="1:30" ht="11.25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  <c r="AA660" s="111"/>
      <c r="AB660" s="111"/>
      <c r="AC660" s="111"/>
      <c r="AD660" s="339"/>
    </row>
    <row r="661" spans="1:30" ht="11.25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  <c r="AA661" s="111"/>
      <c r="AB661" s="111"/>
      <c r="AC661" s="111"/>
      <c r="AD661" s="339"/>
    </row>
    <row r="662" spans="1:30" ht="11.25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  <c r="AA662" s="111"/>
      <c r="AB662" s="111"/>
      <c r="AC662" s="111"/>
      <c r="AD662" s="339"/>
    </row>
    <row r="663" spans="1:30" ht="11.25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  <c r="AA663" s="111"/>
      <c r="AB663" s="111"/>
      <c r="AC663" s="111"/>
      <c r="AD663" s="339"/>
    </row>
    <row r="664" spans="1:30" ht="11.25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  <c r="AA664" s="111"/>
      <c r="AB664" s="111"/>
      <c r="AC664" s="111"/>
      <c r="AD664" s="339"/>
    </row>
    <row r="665" spans="1:30" ht="11.25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  <c r="AA665" s="111"/>
      <c r="AB665" s="111"/>
      <c r="AC665" s="111"/>
      <c r="AD665" s="339"/>
    </row>
    <row r="666" spans="1:30" ht="11.25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  <c r="AA666" s="111"/>
      <c r="AB666" s="111"/>
      <c r="AC666" s="111"/>
      <c r="AD666" s="339"/>
    </row>
    <row r="667" spans="1:30" ht="11.25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  <c r="AA667" s="111"/>
      <c r="AB667" s="111"/>
      <c r="AC667" s="111"/>
      <c r="AD667" s="339"/>
    </row>
    <row r="668" spans="1:30" ht="11.25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  <c r="AA668" s="111"/>
      <c r="AB668" s="111"/>
      <c r="AC668" s="111"/>
      <c r="AD668" s="339"/>
    </row>
    <row r="669" spans="1:30" ht="11.25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  <c r="AA669" s="111"/>
      <c r="AB669" s="111"/>
      <c r="AC669" s="111"/>
      <c r="AD669" s="339"/>
    </row>
    <row r="670" spans="1:30" ht="11.25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  <c r="AA670" s="111"/>
      <c r="AB670" s="111"/>
      <c r="AC670" s="111"/>
      <c r="AD670" s="339"/>
    </row>
    <row r="671" spans="1:30" ht="11.25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  <c r="AA671" s="111"/>
      <c r="AB671" s="111"/>
      <c r="AC671" s="111"/>
      <c r="AD671" s="339"/>
    </row>
    <row r="672" spans="1:30" ht="11.25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  <c r="AA672" s="111"/>
      <c r="AB672" s="111"/>
      <c r="AC672" s="111"/>
      <c r="AD672" s="339"/>
    </row>
    <row r="673" spans="1:30" ht="11.25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  <c r="AA673" s="111"/>
      <c r="AB673" s="111"/>
      <c r="AC673" s="111"/>
      <c r="AD673" s="339"/>
    </row>
    <row r="674" spans="1:30" ht="11.25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  <c r="AA674" s="111"/>
      <c r="AB674" s="111"/>
      <c r="AC674" s="111"/>
      <c r="AD674" s="339"/>
    </row>
    <row r="675" spans="1:30" ht="11.25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  <c r="AA675" s="111"/>
      <c r="AB675" s="111"/>
      <c r="AC675" s="111"/>
      <c r="AD675" s="339"/>
    </row>
    <row r="676" spans="1:30" ht="11.25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  <c r="AA676" s="111"/>
      <c r="AB676" s="111"/>
      <c r="AC676" s="111"/>
      <c r="AD676" s="339"/>
    </row>
    <row r="677" spans="1:30" ht="11.25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  <c r="AA677" s="111"/>
      <c r="AB677" s="111"/>
      <c r="AC677" s="111"/>
      <c r="AD677" s="339"/>
    </row>
    <row r="678" spans="1:30" ht="11.25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  <c r="AA678" s="111"/>
      <c r="AB678" s="111"/>
      <c r="AC678" s="111"/>
      <c r="AD678" s="339"/>
    </row>
    <row r="679" spans="1:30" ht="11.25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  <c r="AA679" s="111"/>
      <c r="AB679" s="111"/>
      <c r="AC679" s="111"/>
      <c r="AD679" s="339"/>
    </row>
    <row r="680" spans="1:30" ht="11.25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  <c r="AA680" s="111"/>
      <c r="AB680" s="111"/>
      <c r="AC680" s="111"/>
      <c r="AD680" s="339"/>
    </row>
    <row r="681" spans="1:30" ht="11.25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  <c r="AA681" s="111"/>
      <c r="AB681" s="111"/>
      <c r="AC681" s="111"/>
      <c r="AD681" s="339"/>
    </row>
    <row r="682" spans="1:30" ht="11.25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  <c r="AA682" s="111"/>
      <c r="AB682" s="111"/>
      <c r="AC682" s="111"/>
      <c r="AD682" s="339"/>
    </row>
    <row r="683" spans="1:30" ht="11.25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  <c r="AA683" s="111"/>
      <c r="AB683" s="111"/>
      <c r="AC683" s="111"/>
      <c r="AD683" s="339"/>
    </row>
    <row r="684" spans="1:30" ht="11.25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  <c r="AA684" s="111"/>
      <c r="AB684" s="111"/>
      <c r="AC684" s="111"/>
      <c r="AD684" s="339"/>
    </row>
    <row r="685" spans="1:30" ht="11.25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  <c r="AA685" s="111"/>
      <c r="AB685" s="111"/>
      <c r="AC685" s="111"/>
      <c r="AD685" s="339"/>
    </row>
    <row r="686" spans="1:30" ht="11.25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  <c r="AA686" s="111"/>
      <c r="AB686" s="111"/>
      <c r="AC686" s="111"/>
      <c r="AD686" s="339"/>
    </row>
    <row r="687" spans="1:30" ht="11.25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  <c r="AA687" s="111"/>
      <c r="AB687" s="111"/>
      <c r="AC687" s="111"/>
      <c r="AD687" s="339"/>
    </row>
    <row r="688" spans="1:30" ht="11.25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  <c r="AA688" s="111"/>
      <c r="AB688" s="111"/>
      <c r="AC688" s="111"/>
      <c r="AD688" s="339"/>
    </row>
    <row r="689" spans="1:30" ht="11.25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  <c r="AA689" s="111"/>
      <c r="AB689" s="111"/>
      <c r="AC689" s="111"/>
      <c r="AD689" s="339"/>
    </row>
    <row r="690" spans="1:30" ht="11.25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  <c r="AA690" s="111"/>
      <c r="AB690" s="111"/>
      <c r="AC690" s="111"/>
      <c r="AD690" s="339"/>
    </row>
    <row r="691" spans="1:30" ht="11.25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  <c r="AA691" s="111"/>
      <c r="AB691" s="111"/>
      <c r="AC691" s="111"/>
      <c r="AD691" s="339"/>
    </row>
    <row r="692" spans="1:30" ht="11.25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  <c r="AA692" s="111"/>
      <c r="AB692" s="111"/>
      <c r="AC692" s="111"/>
      <c r="AD692" s="339"/>
    </row>
    <row r="693" spans="1:30" ht="11.25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  <c r="AA693" s="111"/>
      <c r="AB693" s="111"/>
      <c r="AC693" s="111"/>
      <c r="AD693" s="339"/>
    </row>
    <row r="694" spans="1:30" ht="11.25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  <c r="AA694" s="111"/>
      <c r="AB694" s="111"/>
      <c r="AC694" s="111"/>
      <c r="AD694" s="339"/>
    </row>
  </sheetData>
  <sheetProtection/>
  <mergeCells count="29">
    <mergeCell ref="A53:O53"/>
    <mergeCell ref="U6:W7"/>
    <mergeCell ref="O6:O7"/>
    <mergeCell ref="P6:S6"/>
    <mergeCell ref="T6:T7"/>
    <mergeCell ref="F6:I6"/>
    <mergeCell ref="P13:S13"/>
    <mergeCell ref="P15:S15"/>
    <mergeCell ref="B17:L17"/>
    <mergeCell ref="M51:N51"/>
    <mergeCell ref="H52:I52"/>
    <mergeCell ref="P52:T52"/>
    <mergeCell ref="R1:X1"/>
    <mergeCell ref="A2:X2"/>
    <mergeCell ref="A3:Y3"/>
    <mergeCell ref="N4:X4"/>
    <mergeCell ref="A6:A9"/>
    <mergeCell ref="B6:E6"/>
    <mergeCell ref="X9:X16"/>
    <mergeCell ref="P11:S11"/>
    <mergeCell ref="F13:I13"/>
    <mergeCell ref="J13:K13"/>
    <mergeCell ref="J6:K6"/>
    <mergeCell ref="L6:L7"/>
    <mergeCell ref="M6:N7"/>
    <mergeCell ref="X6:X8"/>
    <mergeCell ref="F8:I8"/>
    <mergeCell ref="J8:K8"/>
    <mergeCell ref="P8:S8"/>
  </mergeCells>
  <printOptions horizontalCentered="1" verticalCentered="1"/>
  <pageMargins left="0.1968503937007874" right="0.1968503937007874" top="0" bottom="0.2755905511811024" header="0" footer="0.15748031496062992"/>
  <pageSetup fitToHeight="1" fitToWidth="1" horizontalDpi="300" verticalDpi="300" orientation="landscape" paperSize="9" scale="46" r:id="rId1"/>
  <headerFooter alignWithMargins="0">
    <oddHeader>&amp;R&amp;A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view="pageLayout" workbookViewId="0" topLeftCell="A1">
      <selection activeCell="J5" sqref="J5"/>
    </sheetView>
  </sheetViews>
  <sheetFormatPr defaultColWidth="8.00390625" defaultRowHeight="15"/>
  <cols>
    <col min="1" max="1" width="3.421875" style="62" customWidth="1"/>
    <col min="2" max="2" width="29.28125" style="62" customWidth="1"/>
    <col min="3" max="10" width="13.421875" style="62" customWidth="1"/>
    <col min="11" max="12" width="9.140625" style="62" customWidth="1"/>
    <col min="13" max="13" width="11.421875" style="62" customWidth="1"/>
    <col min="14" max="16384" width="8.00390625" style="62" customWidth="1"/>
  </cols>
  <sheetData>
    <row r="1" ht="15">
      <c r="C1" s="63"/>
    </row>
    <row r="2" ht="15">
      <c r="C2" s="63"/>
    </row>
    <row r="3" spans="1:12" ht="24.75" customHeight="1">
      <c r="A3" s="805" t="s">
        <v>762</v>
      </c>
      <c r="B3" s="805"/>
      <c r="C3" s="805"/>
      <c r="D3" s="805"/>
      <c r="E3" s="805"/>
      <c r="F3" s="805"/>
      <c r="G3" s="805"/>
      <c r="H3" s="805"/>
      <c r="I3" s="805"/>
      <c r="J3" s="805"/>
      <c r="K3" s="64"/>
      <c r="L3" s="65"/>
    </row>
    <row r="4" spans="1:12" ht="18" customHeight="1">
      <c r="A4" s="65"/>
      <c r="B4" s="65"/>
      <c r="C4" s="65"/>
      <c r="I4" s="806" t="s">
        <v>37</v>
      </c>
      <c r="J4" s="806"/>
      <c r="K4" s="66"/>
      <c r="L4" s="66"/>
    </row>
    <row r="5" spans="1:12" s="73" customFormat="1" ht="71.25" customHeight="1">
      <c r="A5" s="67" t="s">
        <v>0</v>
      </c>
      <c r="B5" s="68" t="s">
        <v>38</v>
      </c>
      <c r="C5" s="69" t="s">
        <v>1125</v>
      </c>
      <c r="D5" s="70" t="s">
        <v>205</v>
      </c>
      <c r="E5" s="70" t="s">
        <v>39</v>
      </c>
      <c r="F5" s="70" t="s">
        <v>206</v>
      </c>
      <c r="G5" s="70" t="s">
        <v>207</v>
      </c>
      <c r="H5" s="70" t="s">
        <v>40</v>
      </c>
      <c r="I5" s="70" t="s">
        <v>1126</v>
      </c>
      <c r="J5" s="70" t="s">
        <v>208</v>
      </c>
      <c r="K5" s="71"/>
      <c r="L5" s="72"/>
    </row>
    <row r="6" spans="1:13" ht="51" customHeight="1">
      <c r="A6" s="74" t="s">
        <v>11</v>
      </c>
      <c r="B6" s="75" t="s">
        <v>55</v>
      </c>
      <c r="C6" s="76">
        <f>+C7+C8</f>
        <v>449862</v>
      </c>
      <c r="D6" s="76">
        <f aca="true" t="shared" si="0" ref="D6:J6">+D7+D8</f>
        <v>2660</v>
      </c>
      <c r="E6" s="76">
        <f t="shared" si="0"/>
        <v>813</v>
      </c>
      <c r="F6" s="76">
        <v>2067</v>
      </c>
      <c r="G6" s="76">
        <f t="shared" si="0"/>
        <v>1870</v>
      </c>
      <c r="H6" s="76">
        <f t="shared" si="0"/>
        <v>760</v>
      </c>
      <c r="I6" s="76">
        <f t="shared" si="0"/>
        <v>592</v>
      </c>
      <c r="J6" s="76">
        <f t="shared" si="0"/>
        <v>61</v>
      </c>
      <c r="L6" s="77"/>
      <c r="M6" s="78"/>
    </row>
    <row r="7" spans="1:13" ht="31.5" customHeight="1">
      <c r="A7" s="74" t="s">
        <v>16</v>
      </c>
      <c r="B7" s="79" t="s">
        <v>41</v>
      </c>
      <c r="C7" s="83">
        <v>449719</v>
      </c>
      <c r="D7" s="80">
        <v>2027</v>
      </c>
      <c r="E7" s="80">
        <v>758</v>
      </c>
      <c r="F7" s="80">
        <v>1853</v>
      </c>
      <c r="G7" s="80">
        <v>1870</v>
      </c>
      <c r="H7" s="80">
        <v>753</v>
      </c>
      <c r="I7" s="80">
        <v>498</v>
      </c>
      <c r="J7" s="80">
        <v>61</v>
      </c>
      <c r="L7" s="81"/>
      <c r="M7" s="78"/>
    </row>
    <row r="8" spans="1:13" ht="31.5" customHeight="1">
      <c r="A8" s="92" t="s">
        <v>19</v>
      </c>
      <c r="B8" s="96" t="s">
        <v>42</v>
      </c>
      <c r="C8" s="93">
        <v>143</v>
      </c>
      <c r="D8" s="94">
        <v>633</v>
      </c>
      <c r="E8" s="94">
        <v>55</v>
      </c>
      <c r="F8" s="94">
        <v>214</v>
      </c>
      <c r="G8" s="94"/>
      <c r="H8" s="94">
        <v>7</v>
      </c>
      <c r="I8" s="94">
        <v>94</v>
      </c>
      <c r="J8" s="94">
        <v>0</v>
      </c>
      <c r="L8" s="81"/>
      <c r="M8" s="78"/>
    </row>
    <row r="9" spans="1:13" ht="33.75" customHeight="1">
      <c r="A9" s="95" t="s">
        <v>23</v>
      </c>
      <c r="B9" s="101" t="s">
        <v>43</v>
      </c>
      <c r="C9" s="102">
        <f>5413103</f>
        <v>5413103</v>
      </c>
      <c r="D9" s="103">
        <v>548657</v>
      </c>
      <c r="E9" s="103">
        <v>110384</v>
      </c>
      <c r="F9" s="103">
        <v>465048</v>
      </c>
      <c r="G9" s="103">
        <v>293957</v>
      </c>
      <c r="H9" s="103">
        <v>71005</v>
      </c>
      <c r="I9" s="103">
        <v>41892</v>
      </c>
      <c r="J9" s="104">
        <v>308876</v>
      </c>
      <c r="L9" s="84"/>
      <c r="M9" s="78"/>
    </row>
    <row r="10" spans="1:13" ht="33.75" customHeight="1">
      <c r="A10" s="74" t="s">
        <v>44</v>
      </c>
      <c r="B10" s="82" t="s">
        <v>45</v>
      </c>
      <c r="C10" s="83">
        <v>5019123</v>
      </c>
      <c r="D10" s="80">
        <v>555917</v>
      </c>
      <c r="E10" s="80">
        <v>110733</v>
      </c>
      <c r="F10" s="80">
        <v>463434</v>
      </c>
      <c r="G10" s="80">
        <v>295716</v>
      </c>
      <c r="H10" s="80">
        <v>70331</v>
      </c>
      <c r="I10" s="80">
        <v>41528</v>
      </c>
      <c r="J10" s="105">
        <v>307969</v>
      </c>
      <c r="L10" s="84"/>
      <c r="M10" s="78"/>
    </row>
    <row r="11" spans="1:13" ht="33.75" customHeight="1">
      <c r="A11" s="86" t="s">
        <v>46</v>
      </c>
      <c r="B11" s="106" t="s">
        <v>58</v>
      </c>
      <c r="C11" s="88">
        <v>-10755</v>
      </c>
      <c r="D11" s="89">
        <v>6210</v>
      </c>
      <c r="E11" s="89">
        <v>40</v>
      </c>
      <c r="F11" s="89">
        <v>1207</v>
      </c>
      <c r="G11" s="89">
        <v>630</v>
      </c>
      <c r="H11" s="89">
        <v>160</v>
      </c>
      <c r="I11" s="89">
        <v>67</v>
      </c>
      <c r="J11" s="107">
        <v>207</v>
      </c>
      <c r="L11" s="84"/>
      <c r="M11" s="78"/>
    </row>
    <row r="12" spans="1:13" ht="51" customHeight="1">
      <c r="A12" s="97" t="s">
        <v>47</v>
      </c>
      <c r="B12" s="98" t="s">
        <v>56</v>
      </c>
      <c r="C12" s="99">
        <f>+C13+C14</f>
        <v>833087</v>
      </c>
      <c r="D12" s="99">
        <v>1610</v>
      </c>
      <c r="E12" s="99">
        <v>504</v>
      </c>
      <c r="F12" s="99">
        <v>4888</v>
      </c>
      <c r="G12" s="99">
        <v>741</v>
      </c>
      <c r="H12" s="99">
        <v>1594</v>
      </c>
      <c r="I12" s="99">
        <v>1023</v>
      </c>
      <c r="J12" s="100">
        <v>1175</v>
      </c>
      <c r="L12" s="85"/>
      <c r="M12" s="78"/>
    </row>
    <row r="13" spans="1:16" ht="31.5" customHeight="1">
      <c r="A13" s="92" t="s">
        <v>48</v>
      </c>
      <c r="B13" s="79" t="s">
        <v>41</v>
      </c>
      <c r="C13" s="108">
        <v>832774</v>
      </c>
      <c r="D13" s="108">
        <v>2027</v>
      </c>
      <c r="E13" s="108">
        <v>486</v>
      </c>
      <c r="F13" s="108">
        <v>4796</v>
      </c>
      <c r="G13" s="108">
        <v>741</v>
      </c>
      <c r="H13" s="108">
        <v>1556</v>
      </c>
      <c r="I13" s="108">
        <v>932</v>
      </c>
      <c r="J13" s="108">
        <v>982</v>
      </c>
      <c r="L13" s="84"/>
      <c r="M13" s="78"/>
      <c r="P13" s="79"/>
    </row>
    <row r="14" spans="1:13" ht="31.5" customHeight="1">
      <c r="A14" s="74" t="s">
        <v>57</v>
      </c>
      <c r="B14" s="87" t="s">
        <v>42</v>
      </c>
      <c r="C14" s="109">
        <v>313</v>
      </c>
      <c r="D14" s="109">
        <v>633</v>
      </c>
      <c r="E14" s="109">
        <v>18</v>
      </c>
      <c r="F14" s="109">
        <v>92</v>
      </c>
      <c r="G14" s="109"/>
      <c r="H14" s="109">
        <v>38</v>
      </c>
      <c r="I14" s="109">
        <v>91</v>
      </c>
      <c r="J14" s="109">
        <v>193</v>
      </c>
      <c r="L14" s="84"/>
      <c r="M14" s="78"/>
    </row>
    <row r="18" spans="3:12" ht="12.75">
      <c r="C18" s="90">
        <f>+C9-C10+C11</f>
        <v>383225</v>
      </c>
      <c r="D18" s="90">
        <f aca="true" t="shared" si="1" ref="D18:J18">+D9-D10+D11</f>
        <v>-1050</v>
      </c>
      <c r="E18" s="90">
        <f t="shared" si="1"/>
        <v>-309</v>
      </c>
      <c r="F18" s="90">
        <f t="shared" si="1"/>
        <v>2821</v>
      </c>
      <c r="G18" s="90">
        <f t="shared" si="1"/>
        <v>-1129</v>
      </c>
      <c r="H18" s="90">
        <f t="shared" si="1"/>
        <v>834</v>
      </c>
      <c r="I18" s="90">
        <f t="shared" si="1"/>
        <v>431</v>
      </c>
      <c r="J18" s="90">
        <f t="shared" si="1"/>
        <v>1114</v>
      </c>
      <c r="K18" s="90"/>
      <c r="L18" s="90"/>
    </row>
    <row r="19" spans="3:12" ht="7.5" customHeight="1"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3:12" ht="12.75">
      <c r="C20" s="90">
        <f>+C12-C6</f>
        <v>383225</v>
      </c>
      <c r="D20" s="90">
        <f aca="true" t="shared" si="2" ref="D20:J20">+D12-D6</f>
        <v>-1050</v>
      </c>
      <c r="E20" s="90">
        <f t="shared" si="2"/>
        <v>-309</v>
      </c>
      <c r="F20" s="90">
        <f t="shared" si="2"/>
        <v>2821</v>
      </c>
      <c r="G20" s="90">
        <f t="shared" si="2"/>
        <v>-1129</v>
      </c>
      <c r="H20" s="90">
        <f t="shared" si="2"/>
        <v>834</v>
      </c>
      <c r="I20" s="90">
        <f t="shared" si="2"/>
        <v>431</v>
      </c>
      <c r="J20" s="90">
        <f t="shared" si="2"/>
        <v>1114</v>
      </c>
      <c r="K20" s="90"/>
      <c r="L20" s="90"/>
    </row>
    <row r="22" spans="3:10" ht="12.75">
      <c r="C22" s="90">
        <f>+C18-C20</f>
        <v>0</v>
      </c>
      <c r="D22" s="90">
        <f aca="true" t="shared" si="3" ref="D22:J22">+D18-D20</f>
        <v>0</v>
      </c>
      <c r="E22" s="90">
        <f t="shared" si="3"/>
        <v>0</v>
      </c>
      <c r="F22" s="90">
        <f t="shared" si="3"/>
        <v>0</v>
      </c>
      <c r="G22" s="90">
        <f t="shared" si="3"/>
        <v>0</v>
      </c>
      <c r="H22" s="90">
        <f t="shared" si="3"/>
        <v>0</v>
      </c>
      <c r="I22" s="90">
        <f t="shared" si="3"/>
        <v>0</v>
      </c>
      <c r="J22" s="90">
        <f t="shared" si="3"/>
        <v>0</v>
      </c>
    </row>
  </sheetData>
  <sheetProtection/>
  <mergeCells count="2">
    <mergeCell ref="A3:J3"/>
    <mergeCell ref="I4:J4"/>
  </mergeCells>
  <printOptions horizontalCentered="1"/>
  <pageMargins left="0.17" right="0.17" top="0.65" bottom="0.73" header="0.43" footer="0.47"/>
  <pageSetup horizontalDpi="600" verticalDpi="600" orientation="landscape" paperSize="9" scale="92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paskoneeva</dc:creator>
  <cp:keywords/>
  <dc:description/>
  <cp:lastModifiedBy>gerstenbrein Erika</cp:lastModifiedBy>
  <cp:lastPrinted>2015-03-26T12:38:13Z</cp:lastPrinted>
  <dcterms:created xsi:type="dcterms:W3CDTF">2015-03-16T16:09:04Z</dcterms:created>
  <dcterms:modified xsi:type="dcterms:W3CDTF">2015-04-01T06:46:04Z</dcterms:modified>
  <cp:category/>
  <cp:version/>
  <cp:contentType/>
  <cp:contentStatus/>
</cp:coreProperties>
</file>